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00" windowHeight="7755" activeTab="18"/>
  </bookViews>
  <sheets>
    <sheet name=" 2.1 a" sheetId="1" r:id="rId1"/>
    <sheet name="2.1 b" sheetId="2" r:id="rId2"/>
    <sheet name="Parametros" sheetId="3" r:id="rId3"/>
    <sheet name="2.2 a" sheetId="4" r:id="rId4"/>
    <sheet name="2.2 b" sheetId="5" r:id="rId5"/>
    <sheet name="2.3 ar" sheetId="6" r:id="rId6"/>
    <sheet name=" 2.3 ad" sheetId="7" r:id="rId7"/>
    <sheet name="2.3 br" sheetId="8" r:id="rId8"/>
    <sheet name="2.3 bd" sheetId="9" r:id="rId9"/>
    <sheet name="2.4 a" sheetId="10" r:id="rId10"/>
    <sheet name="2.4 b" sheetId="11" r:id="rId11"/>
    <sheet name="Dem 1" sheetId="12" r:id="rId12"/>
    <sheet name="Dem 2" sheetId="13" r:id="rId13"/>
    <sheet name="Dem 3" sheetId="14" r:id="rId14"/>
    <sheet name="Dem 4" sheetId="15" r:id="rId15"/>
    <sheet name="Dem 5" sheetId="16" r:id="rId16"/>
    <sheet name="Dem 7" sheetId="17" r:id="rId17"/>
    <sheet name="Dem 8" sheetId="19" r:id="rId18"/>
    <sheet name="Dem 9" sheetId="20" r:id="rId19"/>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12" i="20"/>
  <c r="B25" i="16"/>
  <c r="C25"/>
  <c r="C11"/>
  <c r="B11"/>
  <c r="D30" i="14"/>
  <c r="G38" i="7"/>
  <c r="B15" i="13"/>
  <c r="C30" i="6"/>
  <c r="B13" i="13"/>
  <c r="B26"/>
  <c r="C12"/>
  <c r="G19" i="10"/>
  <c r="F19"/>
  <c r="D15"/>
  <c r="E13"/>
  <c r="B14"/>
  <c r="B13" s="1"/>
  <c r="C14"/>
  <c r="C13" s="1"/>
  <c r="C19" s="1"/>
  <c r="C12"/>
  <c r="C17"/>
  <c r="C16"/>
  <c r="B14" i="20" l="1"/>
  <c r="B16" s="1"/>
  <c r="B16" i="10"/>
  <c r="B18" i="20" l="1"/>
  <c r="B17" s="1"/>
  <c r="B20" s="1"/>
  <c r="F19" i="7"/>
  <c r="G25" i="6"/>
  <c r="G24"/>
  <c r="F28"/>
  <c r="F26"/>
  <c r="F24"/>
  <c r="E26"/>
  <c r="D26"/>
  <c r="C26"/>
  <c r="D24"/>
  <c r="B24"/>
  <c r="B18"/>
  <c r="C24"/>
  <c r="C21"/>
  <c r="C19"/>
  <c r="L16" i="4"/>
  <c r="L14"/>
  <c r="L12"/>
  <c r="J12"/>
  <c r="J14"/>
  <c r="G34" i="3" l="1"/>
  <c r="F36"/>
  <c r="C36"/>
  <c r="G13" i="2"/>
  <c r="H12"/>
  <c r="L19" i="1"/>
  <c r="L18"/>
  <c r="L17"/>
  <c r="L16"/>
  <c r="L15"/>
  <c r="J19"/>
  <c r="J18"/>
  <c r="J17"/>
  <c r="J16"/>
  <c r="J15"/>
  <c r="H20"/>
  <c r="H19"/>
  <c r="H18"/>
  <c r="H17"/>
  <c r="H16"/>
  <c r="H15"/>
  <c r="F19"/>
  <c r="G17" i="2" s="1"/>
  <c r="F23"/>
  <c r="G14"/>
  <c r="G15"/>
  <c r="G16"/>
  <c r="F21"/>
  <c r="F20"/>
  <c r="F18"/>
  <c r="F17"/>
  <c r="F16"/>
  <c r="F15"/>
  <c r="F14"/>
  <c r="F13"/>
  <c r="G23"/>
  <c r="G21"/>
  <c r="G20"/>
  <c r="G18"/>
  <c r="G22" i="1"/>
  <c r="D19" i="6"/>
  <c r="L20" i="1" l="1"/>
  <c r="H16" i="4"/>
  <c r="F36" i="7"/>
  <c r="M21" i="1"/>
  <c r="F37" i="3" l="1"/>
  <c r="C39"/>
  <c r="C38"/>
  <c r="C37"/>
  <c r="F38" l="1"/>
  <c r="B26" i="12"/>
  <c r="H21" i="1"/>
  <c r="F39" i="3" l="1"/>
  <c r="C26" i="12"/>
  <c r="D27" i="6"/>
  <c r="C27"/>
  <c r="D21"/>
  <c r="D20"/>
  <c r="F17"/>
  <c r="F18" s="1"/>
  <c r="E17"/>
  <c r="E18" s="1"/>
  <c r="D17"/>
  <c r="C17"/>
  <c r="C20"/>
  <c r="B27"/>
  <c r="B20"/>
  <c r="B14"/>
  <c r="D26" i="12" l="1"/>
  <c r="H39" i="3"/>
  <c r="E12" i="4"/>
  <c r="G15" i="1" l="1"/>
  <c r="E15"/>
  <c r="G32" i="3" l="1"/>
  <c r="I32" s="1"/>
  <c r="H32"/>
  <c r="C34"/>
  <c r="F34"/>
  <c r="F33"/>
  <c r="H38" l="1"/>
  <c r="D13" i="15"/>
  <c r="D18" i="14" l="1"/>
  <c r="B16" i="13" l="1"/>
  <c r="O21" i="2" l="1"/>
  <c r="O22"/>
  <c r="P22" s="1"/>
  <c r="O23"/>
  <c r="O24"/>
  <c r="P24" s="1"/>
  <c r="O20"/>
  <c r="P20" s="1"/>
  <c r="L21"/>
  <c r="P21" s="1"/>
  <c r="L22"/>
  <c r="L23"/>
  <c r="L24"/>
  <c r="L20"/>
  <c r="L14"/>
  <c r="L15"/>
  <c r="L16"/>
  <c r="L18"/>
  <c r="J24"/>
  <c r="J23"/>
  <c r="J20"/>
  <c r="J21"/>
  <c r="J18"/>
  <c r="J17"/>
  <c r="J16"/>
  <c r="J15"/>
  <c r="J14"/>
  <c r="J13"/>
  <c r="P23" l="1"/>
  <c r="I19" i="5"/>
  <c r="I18"/>
  <c r="I13"/>
  <c r="K18"/>
  <c r="K13"/>
  <c r="L13" l="1"/>
  <c r="E13" i="8"/>
  <c r="L19" i="4"/>
  <c r="K19" i="5" s="1"/>
  <c r="I14"/>
  <c r="I12"/>
  <c r="O15" i="2"/>
  <c r="P15" s="1"/>
  <c r="O16"/>
  <c r="P16" s="1"/>
  <c r="O13"/>
  <c r="P13" s="1"/>
  <c r="L13"/>
  <c r="N13" s="1"/>
  <c r="L17"/>
  <c r="I16" i="5" l="1"/>
  <c r="K16"/>
  <c r="O17" i="2"/>
  <c r="P17" s="1"/>
  <c r="K12" i="5"/>
  <c r="L12" s="1"/>
  <c r="K14"/>
  <c r="F12" i="13"/>
  <c r="E19" i="5" l="1"/>
  <c r="G19"/>
  <c r="G18"/>
  <c r="G16"/>
  <c r="G14"/>
  <c r="G13"/>
  <c r="G12" l="1"/>
  <c r="E18"/>
  <c r="E16"/>
  <c r="E14"/>
  <c r="E13"/>
  <c r="E12"/>
  <c r="C19"/>
  <c r="C18"/>
  <c r="C17"/>
  <c r="C16"/>
  <c r="C14"/>
  <c r="C13"/>
  <c r="C12"/>
  <c r="D17" i="8" l="1"/>
  <c r="H13" i="7"/>
  <c r="H12" s="1"/>
  <c r="H16" s="1"/>
  <c r="J23"/>
  <c r="J21"/>
  <c r="J14"/>
  <c r="I23"/>
  <c r="H23"/>
  <c r="I21"/>
  <c r="I18"/>
  <c r="I15"/>
  <c r="I14"/>
  <c r="I13"/>
  <c r="H21"/>
  <c r="H18"/>
  <c r="H15"/>
  <c r="H14"/>
  <c r="G21"/>
  <c r="G18"/>
  <c r="G15"/>
  <c r="G14"/>
  <c r="G13"/>
  <c r="F21"/>
  <c r="F18"/>
  <c r="F15"/>
  <c r="F14"/>
  <c r="F37" s="1"/>
  <c r="F13"/>
  <c r="G27" i="6"/>
  <c r="F27"/>
  <c r="F21"/>
  <c r="F20"/>
  <c r="F19"/>
  <c r="F16"/>
  <c r="F15"/>
  <c r="F14"/>
  <c r="E27"/>
  <c r="E21"/>
  <c r="E20"/>
  <c r="E19"/>
  <c r="E16"/>
  <c r="D16"/>
  <c r="C16"/>
  <c r="H17" i="7" l="1"/>
  <c r="B21" i="6"/>
  <c r="B19"/>
  <c r="B17"/>
  <c r="B16" s="1"/>
  <c r="E15"/>
  <c r="E14"/>
  <c r="D15"/>
  <c r="D14"/>
  <c r="C15"/>
  <c r="B15"/>
  <c r="C14"/>
  <c r="B17" i="5"/>
  <c r="B18"/>
  <c r="B19"/>
  <c r="B16"/>
  <c r="B13"/>
  <c r="B14"/>
  <c r="B12"/>
  <c r="E14" i="9" s="1"/>
  <c r="K13" i="2"/>
  <c r="K14"/>
  <c r="K15"/>
  <c r="K16"/>
  <c r="K17"/>
  <c r="K18"/>
  <c r="K20"/>
  <c r="K21"/>
  <c r="G22"/>
  <c r="K22" s="1"/>
  <c r="G24"/>
  <c r="K24" s="1"/>
  <c r="H21"/>
  <c r="F22"/>
  <c r="F24"/>
  <c r="H24" s="1"/>
  <c r="H20"/>
  <c r="D21"/>
  <c r="D22"/>
  <c r="D23"/>
  <c r="D24"/>
  <c r="D20"/>
  <c r="D15"/>
  <c r="D16"/>
  <c r="D17"/>
  <c r="D18"/>
  <c r="D13"/>
  <c r="H13" s="1"/>
  <c r="D14"/>
  <c r="D13" i="6" l="1"/>
  <c r="D22" s="1"/>
  <c r="H22" i="2"/>
  <c r="C13" i="6"/>
  <c r="C22" s="1"/>
  <c r="G19" i="2"/>
  <c r="K23"/>
  <c r="G12"/>
  <c r="H23"/>
  <c r="H18"/>
  <c r="H17"/>
  <c r="H16"/>
  <c r="H15"/>
  <c r="H14"/>
  <c r="B13" i="6"/>
  <c r="M13" i="4"/>
  <c r="M17"/>
  <c r="K21" i="7"/>
  <c r="K23"/>
  <c r="L17" i="4"/>
  <c r="K14" i="7"/>
  <c r="J13"/>
  <c r="M22" i="1"/>
  <c r="M23"/>
  <c r="M24"/>
  <c r="M25"/>
  <c r="M26"/>
  <c r="L21"/>
  <c r="M19"/>
  <c r="M18"/>
  <c r="G25" i="2" l="1"/>
  <c r="B22" i="6"/>
  <c r="O14" i="2"/>
  <c r="P14" s="1"/>
  <c r="G15" i="6"/>
  <c r="M16" i="1"/>
  <c r="O18" i="2"/>
  <c r="P18" s="1"/>
  <c r="G21" i="6"/>
  <c r="M20" i="1"/>
  <c r="M19" i="4"/>
  <c r="M18"/>
  <c r="G17" i="6"/>
  <c r="M17" i="1"/>
  <c r="G20" i="6"/>
  <c r="G19"/>
  <c r="G14"/>
  <c r="L14" i="1"/>
  <c r="L27" s="1"/>
  <c r="M15"/>
  <c r="G16" i="6" l="1"/>
  <c r="G18"/>
  <c r="M12" i="14"/>
  <c r="J12" i="12"/>
  <c r="K13" i="7"/>
  <c r="M12" i="4"/>
  <c r="I17" l="1"/>
  <c r="M29" i="14" l="1"/>
  <c r="M18"/>
  <c r="E18" i="13" l="1"/>
  <c r="H12"/>
  <c r="I12" s="1"/>
  <c r="B18"/>
  <c r="G18" l="1"/>
  <c r="K18" i="12" l="1"/>
  <c r="J18"/>
  <c r="L18" s="1"/>
  <c r="B18"/>
  <c r="D18" i="11" l="1"/>
  <c r="D17"/>
  <c r="D16"/>
  <c r="C18"/>
  <c r="C17"/>
  <c r="C16"/>
  <c r="J20" i="9"/>
  <c r="G27" i="8"/>
  <c r="G24"/>
  <c r="G36" i="7"/>
  <c r="K19"/>
  <c r="K37"/>
  <c r="G28" i="6"/>
  <c r="G23"/>
  <c r="K36" i="7"/>
  <c r="G26" i="8" l="1"/>
  <c r="G17"/>
  <c r="J31" i="9" s="1"/>
  <c r="G29" i="6"/>
  <c r="L17" i="5"/>
  <c r="J23" i="9"/>
  <c r="J15"/>
  <c r="J32" s="1"/>
  <c r="C15" i="4"/>
  <c r="D15"/>
  <c r="F15"/>
  <c r="H15"/>
  <c r="H11"/>
  <c r="K19"/>
  <c r="K17"/>
  <c r="K13"/>
  <c r="I12"/>
  <c r="F11"/>
  <c r="I11" l="1"/>
  <c r="H20"/>
  <c r="J18" i="7"/>
  <c r="J15"/>
  <c r="J19" i="9"/>
  <c r="K14" i="4"/>
  <c r="K16"/>
  <c r="F20"/>
  <c r="G14" i="14" s="1"/>
  <c r="J15" i="4"/>
  <c r="K15" s="1"/>
  <c r="J11"/>
  <c r="K12"/>
  <c r="K18"/>
  <c r="K24" i="1"/>
  <c r="G24"/>
  <c r="I24"/>
  <c r="E24"/>
  <c r="G13" i="8"/>
  <c r="K23" i="1"/>
  <c r="I17"/>
  <c r="I14" i="14" l="1"/>
  <c r="B14" i="12"/>
  <c r="E14" s="1"/>
  <c r="K18" i="7"/>
  <c r="K17" s="1"/>
  <c r="K22" s="1"/>
  <c r="L15" i="4"/>
  <c r="M15" s="1"/>
  <c r="M16"/>
  <c r="K15" i="5"/>
  <c r="K15" i="7"/>
  <c r="K12" s="1"/>
  <c r="K16" s="1"/>
  <c r="M14" i="4"/>
  <c r="L11"/>
  <c r="G19" i="8"/>
  <c r="G23"/>
  <c r="G14"/>
  <c r="G20"/>
  <c r="G25"/>
  <c r="J14" i="9"/>
  <c r="K11" i="5"/>
  <c r="J20" i="4"/>
  <c r="K11"/>
  <c r="J16" i="9"/>
  <c r="J21"/>
  <c r="O19" i="2"/>
  <c r="G13" i="6"/>
  <c r="K17" i="1"/>
  <c r="K16"/>
  <c r="K15"/>
  <c r="K25"/>
  <c r="K26"/>
  <c r="K22"/>
  <c r="K18"/>
  <c r="K19"/>
  <c r="K20"/>
  <c r="J21"/>
  <c r="J14"/>
  <c r="C14"/>
  <c r="C21"/>
  <c r="M14" l="1"/>
  <c r="G22" i="8"/>
  <c r="G28" s="1"/>
  <c r="K25" i="7"/>
  <c r="M15" i="14" s="1"/>
  <c r="L20" i="4"/>
  <c r="M20" s="1"/>
  <c r="M11"/>
  <c r="K14" i="14"/>
  <c r="F14" i="12"/>
  <c r="G18" i="8"/>
  <c r="G16"/>
  <c r="K20" i="5"/>
  <c r="J22" i="9"/>
  <c r="J18"/>
  <c r="K20" i="4"/>
  <c r="J13" i="9"/>
  <c r="G22" i="6"/>
  <c r="G30" s="1"/>
  <c r="G12"/>
  <c r="O12" i="2"/>
  <c r="J27" i="1"/>
  <c r="J15" i="12" l="1"/>
  <c r="L15" s="1"/>
  <c r="M27" i="1"/>
  <c r="K12" i="14"/>
  <c r="F12" i="12"/>
  <c r="M14" i="14"/>
  <c r="J14" i="12"/>
  <c r="L14" s="1"/>
  <c r="G15" i="8"/>
  <c r="G12"/>
  <c r="J17" i="9"/>
  <c r="J25" s="1"/>
  <c r="J12"/>
  <c r="M25" i="14"/>
  <c r="K14" i="12"/>
  <c r="M13" i="14"/>
  <c r="J13" i="12"/>
  <c r="K26" i="7"/>
  <c r="K38" s="1"/>
  <c r="O25" i="2"/>
  <c r="M15" i="12" l="1"/>
  <c r="M14"/>
  <c r="G11" i="8"/>
  <c r="G21"/>
  <c r="G29" s="1"/>
  <c r="M26" i="14"/>
  <c r="K15" i="12"/>
  <c r="M13"/>
  <c r="L13"/>
  <c r="J16"/>
  <c r="L12"/>
  <c r="M12"/>
  <c r="M16" i="14"/>
  <c r="M23"/>
  <c r="K12" i="12"/>
  <c r="J17"/>
  <c r="L17" s="1"/>
  <c r="M17" i="14"/>
  <c r="M24" l="1"/>
  <c r="M27" s="1"/>
  <c r="J27" i="9"/>
  <c r="J33" s="1"/>
  <c r="K13" i="12"/>
  <c r="K16" s="1"/>
  <c r="L16"/>
  <c r="M16"/>
  <c r="C13" i="13"/>
  <c r="C14"/>
  <c r="C18"/>
  <c r="C15"/>
  <c r="F18"/>
  <c r="C16"/>
  <c r="K17" i="12" l="1"/>
  <c r="M28" i="14"/>
  <c r="G33" i="3"/>
  <c r="G35" s="1"/>
  <c r="I24"/>
  <c r="I25"/>
  <c r="I26"/>
  <c r="I27"/>
  <c r="I28"/>
  <c r="I29"/>
  <c r="I30"/>
  <c r="I31"/>
  <c r="G36" l="1"/>
  <c r="G37" s="1"/>
  <c r="G38" s="1"/>
  <c r="G39" s="1"/>
  <c r="I39" s="1"/>
  <c r="I34"/>
  <c r="H36"/>
  <c r="I33"/>
  <c r="H35"/>
  <c r="I35"/>
  <c r="H24"/>
  <c r="H25"/>
  <c r="H26"/>
  <c r="H27"/>
  <c r="H28"/>
  <c r="H29"/>
  <c r="H30"/>
  <c r="H31"/>
  <c r="H33"/>
  <c r="H34"/>
  <c r="B22" i="19"/>
  <c r="D22"/>
  <c r="B14"/>
  <c r="D14"/>
  <c r="I38" i="3" l="1"/>
  <c r="I36"/>
  <c r="D23" i="19"/>
  <c r="H37" i="3"/>
  <c r="I37"/>
  <c r="B23" i="19"/>
  <c r="C21" i="16"/>
  <c r="C16" s="1"/>
  <c r="C17"/>
  <c r="B21"/>
  <c r="B17"/>
  <c r="B16" s="1"/>
  <c r="C20" i="15"/>
  <c r="E14"/>
  <c r="C14"/>
  <c r="D14" l="1"/>
  <c r="K18" i="14" l="1"/>
  <c r="N18" s="1"/>
  <c r="I18"/>
  <c r="G18"/>
  <c r="E18"/>
  <c r="F18" i="12"/>
  <c r="H18" s="1"/>
  <c r="F12" i="11"/>
  <c r="K29" i="14" s="1"/>
  <c r="N29" s="1"/>
  <c r="E12" i="11"/>
  <c r="C18" i="12" s="1"/>
  <c r="D12" i="11"/>
  <c r="G29" i="14" s="1"/>
  <c r="C15" i="11"/>
  <c r="C14" s="1"/>
  <c r="C13" s="1"/>
  <c r="C12"/>
  <c r="E29" i="14" s="1"/>
  <c r="B18" i="11"/>
  <c r="B16"/>
  <c r="B15"/>
  <c r="B12"/>
  <c r="H18" i="14" l="1"/>
  <c r="H29"/>
  <c r="F29"/>
  <c r="D29"/>
  <c r="C19" i="11"/>
  <c r="J18" i="14"/>
  <c r="G18" i="12"/>
  <c r="L18" i="14"/>
  <c r="F18"/>
  <c r="I29"/>
  <c r="H18" i="13"/>
  <c r="I18" s="1"/>
  <c r="E30" i="14" l="1"/>
  <c r="D18" i="12"/>
  <c r="E15" i="10" l="1"/>
  <c r="E19" s="1"/>
  <c r="B17" i="11"/>
  <c r="B14" s="1"/>
  <c r="B13" s="1"/>
  <c r="B19" s="1"/>
  <c r="E19" i="13" l="1"/>
  <c r="E19" i="14"/>
  <c r="B19" i="13"/>
  <c r="C19" s="1"/>
  <c r="E15" i="11"/>
  <c r="E14" s="1"/>
  <c r="E13" s="1"/>
  <c r="E19" s="1"/>
  <c r="E14" i="10"/>
  <c r="F30" i="14"/>
  <c r="I20" i="9"/>
  <c r="H20"/>
  <c r="G20"/>
  <c r="F20"/>
  <c r="E23"/>
  <c r="E20"/>
  <c r="E21"/>
  <c r="E19"/>
  <c r="E15"/>
  <c r="E32" s="1"/>
  <c r="E16"/>
  <c r="F23"/>
  <c r="F21"/>
  <c r="F19"/>
  <c r="F15"/>
  <c r="F32" s="1"/>
  <c r="F16"/>
  <c r="G23"/>
  <c r="G21"/>
  <c r="G19"/>
  <c r="G15"/>
  <c r="G32" s="1"/>
  <c r="G16"/>
  <c r="H23"/>
  <c r="H21"/>
  <c r="H19"/>
  <c r="H15"/>
  <c r="H32" s="1"/>
  <c r="J37" i="7"/>
  <c r="G23"/>
  <c r="I37"/>
  <c r="H37"/>
  <c r="G37"/>
  <c r="D14" i="10" l="1"/>
  <c r="H19" i="13"/>
  <c r="I19" s="1"/>
  <c r="F19"/>
  <c r="D15" i="11"/>
  <c r="D14" s="1"/>
  <c r="D13" s="1"/>
  <c r="D19" s="1"/>
  <c r="G30" i="14" s="1"/>
  <c r="H30" s="1"/>
  <c r="G19" i="13"/>
  <c r="I30" i="14"/>
  <c r="F15" i="10"/>
  <c r="I19" i="14"/>
  <c r="B19" i="10"/>
  <c r="D19" i="14" s="1"/>
  <c r="F19" s="1"/>
  <c r="H22" i="7"/>
  <c r="I21" i="9"/>
  <c r="L18" i="5"/>
  <c r="I23" i="9"/>
  <c r="L19" i="5"/>
  <c r="I14" i="9"/>
  <c r="I16"/>
  <c r="L14" i="5"/>
  <c r="I15" i="9"/>
  <c r="I32" s="1"/>
  <c r="I19"/>
  <c r="L16" i="5"/>
  <c r="F14" i="9"/>
  <c r="F13" s="1"/>
  <c r="F17" s="1"/>
  <c r="D12" i="5"/>
  <c r="G18" i="9"/>
  <c r="G22" s="1"/>
  <c r="E13"/>
  <c r="E17" s="1"/>
  <c r="F18"/>
  <c r="F22" s="1"/>
  <c r="E18"/>
  <c r="E22" s="1"/>
  <c r="H22"/>
  <c r="H18"/>
  <c r="J17" i="7"/>
  <c r="J22" s="1"/>
  <c r="I17"/>
  <c r="I22" s="1"/>
  <c r="G17"/>
  <c r="G22" s="1"/>
  <c r="F17"/>
  <c r="F22" s="1"/>
  <c r="J12"/>
  <c r="J16" s="1"/>
  <c r="G12"/>
  <c r="G16" s="1"/>
  <c r="F12"/>
  <c r="F16" s="1"/>
  <c r="F27" i="8"/>
  <c r="D24"/>
  <c r="D25"/>
  <c r="B26"/>
  <c r="B25"/>
  <c r="B14"/>
  <c r="B16"/>
  <c r="B18"/>
  <c r="B20"/>
  <c r="E26"/>
  <c r="E25"/>
  <c r="E14"/>
  <c r="E16"/>
  <c r="E18"/>
  <c r="E20"/>
  <c r="D27"/>
  <c r="D26"/>
  <c r="D23"/>
  <c r="D16"/>
  <c r="D18"/>
  <c r="D20"/>
  <c r="C26"/>
  <c r="C25"/>
  <c r="C23"/>
  <c r="C16"/>
  <c r="C18"/>
  <c r="C20"/>
  <c r="C14"/>
  <c r="C13"/>
  <c r="D13"/>
  <c r="B19" i="12" l="1"/>
  <c r="D19" s="1"/>
  <c r="D13" i="10"/>
  <c r="D19" s="1"/>
  <c r="G19" i="14" s="1"/>
  <c r="H19" s="1"/>
  <c r="G25" i="7"/>
  <c r="E15" i="13" s="1"/>
  <c r="F15" s="1"/>
  <c r="C19" i="12"/>
  <c r="J30" i="14"/>
  <c r="F25" i="7"/>
  <c r="D15" i="14" s="1"/>
  <c r="E25" i="9"/>
  <c r="D26" i="14" s="1"/>
  <c r="I22" i="9"/>
  <c r="I13"/>
  <c r="I17" s="1"/>
  <c r="F14" i="10"/>
  <c r="F13" s="1"/>
  <c r="F15" i="11"/>
  <c r="F14" s="1"/>
  <c r="F13" s="1"/>
  <c r="F19" s="1"/>
  <c r="G19" i="12" s="1"/>
  <c r="I18" i="9"/>
  <c r="J25" i="7"/>
  <c r="F19" i="8"/>
  <c r="F23"/>
  <c r="F18"/>
  <c r="F25"/>
  <c r="F13"/>
  <c r="F16"/>
  <c r="F26"/>
  <c r="F20"/>
  <c r="F14"/>
  <c r="F25" i="9"/>
  <c r="E26" i="14" s="1"/>
  <c r="F12" i="9"/>
  <c r="E12"/>
  <c r="D22" i="8"/>
  <c r="D28" s="1"/>
  <c r="C22"/>
  <c r="C28" s="1"/>
  <c r="J36" i="7"/>
  <c r="F13" i="6"/>
  <c r="E28"/>
  <c r="D28"/>
  <c r="C28"/>
  <c r="J19" i="14" l="1"/>
  <c r="E15"/>
  <c r="F15" s="1"/>
  <c r="H15" i="13"/>
  <c r="I15" s="1"/>
  <c r="I25" i="9"/>
  <c r="G15" i="12" s="1"/>
  <c r="F26" i="14"/>
  <c r="I12" i="9"/>
  <c r="K30" i="14"/>
  <c r="L30" s="1"/>
  <c r="G15" i="10"/>
  <c r="F22" i="6"/>
  <c r="F22" i="8"/>
  <c r="F28" s="1"/>
  <c r="F12"/>
  <c r="K15" i="14"/>
  <c r="N15" s="1"/>
  <c r="C17" i="8"/>
  <c r="H36" i="7"/>
  <c r="B17" i="8"/>
  <c r="E17"/>
  <c r="H31" i="9" s="1"/>
  <c r="I36" i="7"/>
  <c r="F23" i="6"/>
  <c r="F29" s="1"/>
  <c r="F17" i="8"/>
  <c r="D23" i="6"/>
  <c r="D29" s="1"/>
  <c r="C23"/>
  <c r="C29" s="1"/>
  <c r="J13" i="5"/>
  <c r="J16"/>
  <c r="J17"/>
  <c r="J18"/>
  <c r="J19"/>
  <c r="I15"/>
  <c r="L15" s="1"/>
  <c r="I11"/>
  <c r="H13"/>
  <c r="H16"/>
  <c r="H17"/>
  <c r="H18"/>
  <c r="H19"/>
  <c r="E15"/>
  <c r="F19"/>
  <c r="F16"/>
  <c r="F13"/>
  <c r="F14"/>
  <c r="F17"/>
  <c r="F18"/>
  <c r="K26" i="14" l="1"/>
  <c r="N26" s="1"/>
  <c r="L11" i="5"/>
  <c r="G14" i="10"/>
  <c r="G13" s="1"/>
  <c r="G15" i="11"/>
  <c r="G14" s="1"/>
  <c r="G13" s="1"/>
  <c r="F19" i="12"/>
  <c r="H19" s="1"/>
  <c r="K19" i="14"/>
  <c r="L19" s="1"/>
  <c r="F12" i="6"/>
  <c r="F11" i="8"/>
  <c r="F21"/>
  <c r="F29" s="1"/>
  <c r="K24" i="14" s="1"/>
  <c r="F30" i="6"/>
  <c r="E15" i="8"/>
  <c r="G31" i="9"/>
  <c r="D15" i="8"/>
  <c r="F15"/>
  <c r="I31" i="9"/>
  <c r="E31"/>
  <c r="B15" i="8"/>
  <c r="C15"/>
  <c r="F31" i="9"/>
  <c r="I20" i="5"/>
  <c r="L20" s="1"/>
  <c r="G15"/>
  <c r="H15" s="1"/>
  <c r="I27" i="9" l="1"/>
  <c r="I33" s="1"/>
  <c r="G19" i="11"/>
  <c r="M30" i="14" s="1"/>
  <c r="N30" s="1"/>
  <c r="M19"/>
  <c r="N19" s="1"/>
  <c r="J19" i="12"/>
  <c r="L19" s="1"/>
  <c r="K27" i="14"/>
  <c r="N27" s="1"/>
  <c r="N24"/>
  <c r="G13" i="12"/>
  <c r="G16" s="1"/>
  <c r="K13" i="14"/>
  <c r="N13" s="1"/>
  <c r="G14" i="12"/>
  <c r="K25" i="14"/>
  <c r="N25" s="1"/>
  <c r="J26" i="7"/>
  <c r="J38" s="1"/>
  <c r="J15" i="5"/>
  <c r="D13"/>
  <c r="D14"/>
  <c r="D16"/>
  <c r="D17"/>
  <c r="D18"/>
  <c r="D19"/>
  <c r="C15"/>
  <c r="C11"/>
  <c r="B15"/>
  <c r="B11"/>
  <c r="I19" i="4"/>
  <c r="I18"/>
  <c r="I16"/>
  <c r="I13"/>
  <c r="K19" i="12" l="1"/>
  <c r="K17" i="14"/>
  <c r="N17" s="1"/>
  <c r="K16"/>
  <c r="N16" s="1"/>
  <c r="G17" i="12"/>
  <c r="K28" i="14"/>
  <c r="N28" s="1"/>
  <c r="D15" i="5"/>
  <c r="F15"/>
  <c r="C20"/>
  <c r="D11"/>
  <c r="B20"/>
  <c r="D25" i="14" s="1"/>
  <c r="I15" i="4"/>
  <c r="I14" l="1"/>
  <c r="E25" i="14"/>
  <c r="F25" s="1"/>
  <c r="D20" i="5"/>
  <c r="G13" i="4"/>
  <c r="G14"/>
  <c r="G16"/>
  <c r="G17"/>
  <c r="G18"/>
  <c r="G19"/>
  <c r="E16"/>
  <c r="E17"/>
  <c r="E18"/>
  <c r="E19"/>
  <c r="E13"/>
  <c r="E14"/>
  <c r="H16" i="9" l="1"/>
  <c r="H14" i="5"/>
  <c r="J14"/>
  <c r="G15" i="4"/>
  <c r="E15"/>
  <c r="C11"/>
  <c r="C20" l="1"/>
  <c r="D14" i="14" s="1"/>
  <c r="I12" i="7"/>
  <c r="D11" i="4"/>
  <c r="E11" s="1"/>
  <c r="G12"/>
  <c r="N21" i="2"/>
  <c r="N23"/>
  <c r="N15"/>
  <c r="N18"/>
  <c r="N22"/>
  <c r="N24"/>
  <c r="D20" i="4" l="1"/>
  <c r="H25" i="7"/>
  <c r="H14" i="9"/>
  <c r="H13" s="1"/>
  <c r="J12" i="5"/>
  <c r="H12"/>
  <c r="G11"/>
  <c r="G14" i="9"/>
  <c r="G13" s="1"/>
  <c r="F12" i="5"/>
  <c r="E11"/>
  <c r="I16" i="7"/>
  <c r="G11" i="4"/>
  <c r="L12" i="2"/>
  <c r="N16"/>
  <c r="L19"/>
  <c r="P19" s="1"/>
  <c r="N14"/>
  <c r="I25" i="7" l="1"/>
  <c r="B15" i="12" s="1"/>
  <c r="E15" s="1"/>
  <c r="E14" i="13"/>
  <c r="E14" i="14"/>
  <c r="F14" s="1"/>
  <c r="P12" i="2"/>
  <c r="G20" i="5"/>
  <c r="C14" i="12" s="1"/>
  <c r="J11" i="5"/>
  <c r="G15" i="14"/>
  <c r="H15" s="1"/>
  <c r="H11" i="5"/>
  <c r="E20"/>
  <c r="F11"/>
  <c r="E20" i="4"/>
  <c r="G12" i="9"/>
  <c r="G17"/>
  <c r="G25" s="1"/>
  <c r="H17"/>
  <c r="H25" s="1"/>
  <c r="C15" i="12" s="1"/>
  <c r="H12" i="9"/>
  <c r="G20" i="4"/>
  <c r="L25" i="2"/>
  <c r="F15" i="12" l="1"/>
  <c r="H15" s="1"/>
  <c r="I15" i="14"/>
  <c r="L15" s="1"/>
  <c r="H14"/>
  <c r="F14" i="13"/>
  <c r="H14"/>
  <c r="I14" s="1"/>
  <c r="K23" i="14"/>
  <c r="N23" s="1"/>
  <c r="P25" i="2"/>
  <c r="D15" i="12"/>
  <c r="J14" i="14"/>
  <c r="I26"/>
  <c r="G26"/>
  <c r="H26" s="1"/>
  <c r="D14" i="12"/>
  <c r="I25" i="14"/>
  <c r="H20" i="5"/>
  <c r="J20"/>
  <c r="G25" i="14"/>
  <c r="H25" s="1"/>
  <c r="F20" i="5"/>
  <c r="G12" i="12"/>
  <c r="B28" i="6"/>
  <c r="I15" i="12" l="1"/>
  <c r="J15" i="14"/>
  <c r="B23" i="8"/>
  <c r="B22" s="1"/>
  <c r="B28" s="1"/>
  <c r="B23" i="6"/>
  <c r="F19" i="2"/>
  <c r="D19"/>
  <c r="I26" i="1"/>
  <c r="I25"/>
  <c r="I23"/>
  <c r="I20"/>
  <c r="I18"/>
  <c r="I16"/>
  <c r="K21"/>
  <c r="H14"/>
  <c r="K14" s="1"/>
  <c r="H19" i="2" l="1"/>
  <c r="B29" i="6"/>
  <c r="B30" s="1"/>
  <c r="B12"/>
  <c r="H27" i="1"/>
  <c r="D13" i="14" l="1"/>
  <c r="D16" s="1"/>
  <c r="F26" i="7"/>
  <c r="F38" s="1"/>
  <c r="I12" i="14"/>
  <c r="B12" i="12"/>
  <c r="D12" s="1"/>
  <c r="N12" i="14"/>
  <c r="K27" i="1"/>
  <c r="G26"/>
  <c r="G25"/>
  <c r="G23"/>
  <c r="G20"/>
  <c r="G18"/>
  <c r="G17"/>
  <c r="E26"/>
  <c r="E25"/>
  <c r="E23"/>
  <c r="E22"/>
  <c r="E20"/>
  <c r="E18"/>
  <c r="E17"/>
  <c r="F21"/>
  <c r="I21" s="1"/>
  <c r="D21"/>
  <c r="E21" s="1"/>
  <c r="E19"/>
  <c r="E16"/>
  <c r="H12" i="12" l="1"/>
  <c r="I12"/>
  <c r="G16" i="1"/>
  <c r="F14"/>
  <c r="I15"/>
  <c r="G19"/>
  <c r="C27"/>
  <c r="D12" i="14" s="1"/>
  <c r="B19" i="8"/>
  <c r="E24" i="6"/>
  <c r="E23" s="1"/>
  <c r="E29" s="1"/>
  <c r="I22" i="1"/>
  <c r="G21"/>
  <c r="I19"/>
  <c r="D14"/>
  <c r="E14" s="1"/>
  <c r="E13" i="6"/>
  <c r="I14" i="1" l="1"/>
  <c r="G14"/>
  <c r="E12" i="12"/>
  <c r="G14" i="13"/>
  <c r="G12"/>
  <c r="E22" i="6"/>
  <c r="E30" s="1"/>
  <c r="B13" i="12" s="1"/>
  <c r="E12" i="6"/>
  <c r="F27" i="1"/>
  <c r="G12" i="14" s="1"/>
  <c r="E23" i="8"/>
  <c r="E22" s="1"/>
  <c r="E28" s="1"/>
  <c r="J19" i="2"/>
  <c r="K19" s="1"/>
  <c r="N20"/>
  <c r="J12"/>
  <c r="D14" i="8"/>
  <c r="D27" i="1"/>
  <c r="E12" i="14" s="1"/>
  <c r="C12" i="6"/>
  <c r="D19" i="8"/>
  <c r="B13"/>
  <c r="B12" s="1"/>
  <c r="D12" i="2"/>
  <c r="E19" i="8"/>
  <c r="N17" i="2"/>
  <c r="C19" i="8"/>
  <c r="C12" s="1"/>
  <c r="F12" i="2"/>
  <c r="F25" s="1"/>
  <c r="E23" i="14" s="1"/>
  <c r="E13" i="12" l="1"/>
  <c r="F13"/>
  <c r="J25" i="2"/>
  <c r="K25" s="1"/>
  <c r="K12"/>
  <c r="N12"/>
  <c r="D30" i="6"/>
  <c r="H26" i="7" s="1"/>
  <c r="H38" s="1"/>
  <c r="H12" i="14"/>
  <c r="F12"/>
  <c r="D25" i="2"/>
  <c r="N19"/>
  <c r="G15" i="13"/>
  <c r="L12" i="14"/>
  <c r="I27" i="1"/>
  <c r="D12" i="6"/>
  <c r="I20" i="4"/>
  <c r="C11" i="8"/>
  <c r="C21"/>
  <c r="C29" s="1"/>
  <c r="E27" i="1"/>
  <c r="D12" i="8"/>
  <c r="E12"/>
  <c r="B21"/>
  <c r="B29" s="1"/>
  <c r="D24" i="14" s="1"/>
  <c r="B11" i="8"/>
  <c r="G27" i="1"/>
  <c r="G13" i="14" l="1"/>
  <c r="G16" s="1"/>
  <c r="H13" i="12"/>
  <c r="I13"/>
  <c r="F16"/>
  <c r="G26" i="7"/>
  <c r="E13" i="14"/>
  <c r="E16" s="1"/>
  <c r="E13" i="13"/>
  <c r="D23" i="14"/>
  <c r="F23" s="1"/>
  <c r="H25" i="2"/>
  <c r="L14" i="14"/>
  <c r="N14"/>
  <c r="I14" i="12"/>
  <c r="H14"/>
  <c r="J12" i="14"/>
  <c r="I23"/>
  <c r="C12" i="12"/>
  <c r="G23" i="14"/>
  <c r="H23" s="1"/>
  <c r="D17"/>
  <c r="G17"/>
  <c r="F27" i="9"/>
  <c r="F33" s="1"/>
  <c r="F37" s="1"/>
  <c r="B17" i="13" s="1"/>
  <c r="E24" i="14"/>
  <c r="E27" i="9"/>
  <c r="D27" i="14"/>
  <c r="E21" i="8"/>
  <c r="E29" s="1"/>
  <c r="C13" i="12" s="1"/>
  <c r="E11" i="8"/>
  <c r="N25" i="2"/>
  <c r="D11" i="8"/>
  <c r="D21"/>
  <c r="D29" s="1"/>
  <c r="E17" i="14" l="1"/>
  <c r="F17" s="1"/>
  <c r="G42" i="7"/>
  <c r="E17" i="13" s="1"/>
  <c r="H13" i="14"/>
  <c r="I16" i="12"/>
  <c r="H16"/>
  <c r="G24" i="14"/>
  <c r="H24" s="1"/>
  <c r="C16" i="12"/>
  <c r="F13" i="13"/>
  <c r="H13"/>
  <c r="I13" s="1"/>
  <c r="E16"/>
  <c r="G13"/>
  <c r="E27" i="14"/>
  <c r="F27" s="1"/>
  <c r="F24"/>
  <c r="E33" i="9"/>
  <c r="I24" i="14"/>
  <c r="I27" s="1"/>
  <c r="I13"/>
  <c r="I26" i="7"/>
  <c r="I38" s="1"/>
  <c r="B17" i="12" s="1"/>
  <c r="E28" i="14"/>
  <c r="H16"/>
  <c r="F13"/>
  <c r="F42" i="7"/>
  <c r="G27" i="9"/>
  <c r="G33" s="1"/>
  <c r="C17" i="12" s="1"/>
  <c r="H27" i="9"/>
  <c r="H33" s="1"/>
  <c r="H17" i="14" l="1"/>
  <c r="G27"/>
  <c r="H27" s="1"/>
  <c r="F17" i="13"/>
  <c r="G16"/>
  <c r="F16"/>
  <c r="H16"/>
  <c r="I16" s="1"/>
  <c r="D17" i="12"/>
  <c r="F17"/>
  <c r="H17" s="1"/>
  <c r="E37" i="9"/>
  <c r="D28" i="14"/>
  <c r="F28" s="1"/>
  <c r="L13"/>
  <c r="J13"/>
  <c r="I17"/>
  <c r="L17" s="1"/>
  <c r="B16" i="12"/>
  <c r="E16" s="1"/>
  <c r="D13"/>
  <c r="I16" i="14"/>
  <c r="F16"/>
  <c r="G28"/>
  <c r="H28" s="1"/>
  <c r="I28"/>
  <c r="H17" i="13" l="1"/>
  <c r="I17" s="1"/>
  <c r="G17"/>
  <c r="C17"/>
  <c r="J17" i="14"/>
  <c r="D16" i="12"/>
  <c r="L16" i="14"/>
  <c r="J16"/>
</calcChain>
</file>

<file path=xl/sharedStrings.xml><?xml version="1.0" encoding="utf-8"?>
<sst xmlns="http://schemas.openxmlformats.org/spreadsheetml/2006/main" count="677" uniqueCount="389">
  <si>
    <r>
      <rPr>
        <b/>
        <u/>
        <sz val="7"/>
        <color rgb="FF231F20"/>
        <rFont val="Arial"/>
        <family val="2"/>
      </rPr>
      <t>ESPECIFICAÇÃO</t>
    </r>
  </si>
  <si>
    <r>
      <rPr>
        <b/>
        <sz val="7"/>
        <color rgb="FF231F20"/>
        <rFont val="Arial"/>
        <family val="2"/>
      </rPr>
      <t>REALIZADO</t>
    </r>
  </si>
  <si>
    <r>
      <rPr>
        <b/>
        <sz val="7"/>
        <color rgb="FF231F20"/>
        <rFont val="Arial"/>
        <family val="2"/>
      </rPr>
      <t xml:space="preserve">PREVISÃO
</t>
    </r>
    <r>
      <rPr>
        <b/>
        <sz val="7"/>
        <color rgb="FF231F20"/>
        <rFont val="Arial"/>
        <family val="2"/>
      </rPr>
      <t>ORÇAMENTÁRIA</t>
    </r>
  </si>
  <si>
    <r>
      <rPr>
        <b/>
        <sz val="7"/>
        <color rgb="FF231F20"/>
        <rFont val="Arial"/>
        <family val="2"/>
      </rPr>
      <t>PROJETADO</t>
    </r>
  </si>
  <si>
    <r>
      <rPr>
        <sz val="7"/>
        <color rgb="FF231F20"/>
        <rFont val="Arial"/>
        <family val="2"/>
      </rPr>
      <t>Receita</t>
    </r>
    <r>
      <rPr>
        <sz val="7"/>
        <color rgb="FF231F20"/>
        <rFont val="Times New Roman"/>
        <family val="1"/>
      </rPr>
      <t xml:space="preserve"> </t>
    </r>
    <r>
      <rPr>
        <sz val="7"/>
        <color rgb="FF231F20"/>
        <rFont val="Arial"/>
        <family val="2"/>
      </rPr>
      <t>Tributária</t>
    </r>
  </si>
  <si>
    <r>
      <rPr>
        <sz val="7"/>
        <color rgb="FF231F20"/>
        <rFont val="Arial"/>
        <family val="2"/>
      </rPr>
      <t>Receita</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Contribuições</t>
    </r>
  </si>
  <si>
    <r>
      <rPr>
        <sz val="7"/>
        <color rgb="FF231F20"/>
        <rFont val="Arial"/>
        <family val="2"/>
      </rPr>
      <t>Receita</t>
    </r>
    <r>
      <rPr>
        <sz val="7"/>
        <color rgb="FF231F20"/>
        <rFont val="Times New Roman"/>
        <family val="1"/>
      </rPr>
      <t xml:space="preserve"> </t>
    </r>
    <r>
      <rPr>
        <sz val="7"/>
        <color rgb="FF231F20"/>
        <rFont val="Arial"/>
        <family val="2"/>
      </rPr>
      <t>Patrimonial</t>
    </r>
  </si>
  <si>
    <r>
      <rPr>
        <sz val="7"/>
        <color rgb="FF231F20"/>
        <rFont val="Arial"/>
        <family val="2"/>
      </rPr>
      <t>Receita</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Serviços</t>
    </r>
  </si>
  <si>
    <r>
      <rPr>
        <sz val="7"/>
        <color rgb="FF231F20"/>
        <rFont val="Arial"/>
        <family val="2"/>
      </rPr>
      <t>Transferências</t>
    </r>
    <r>
      <rPr>
        <sz val="7"/>
        <color rgb="FF231F20"/>
        <rFont val="Times New Roman"/>
        <family val="1"/>
      </rPr>
      <t xml:space="preserve"> </t>
    </r>
    <r>
      <rPr>
        <sz val="7"/>
        <color rgb="FF231F20"/>
        <rFont val="Arial"/>
        <family val="2"/>
      </rPr>
      <t>Correntes</t>
    </r>
  </si>
  <si>
    <r>
      <rPr>
        <sz val="7"/>
        <color rgb="FF231F20"/>
        <rFont val="Arial"/>
        <family val="2"/>
      </rPr>
      <t>Outras</t>
    </r>
    <r>
      <rPr>
        <sz val="7"/>
        <color rgb="FF231F20"/>
        <rFont val="Times New Roman"/>
        <family val="1"/>
      </rPr>
      <t xml:space="preserve"> </t>
    </r>
    <r>
      <rPr>
        <sz val="7"/>
        <color rgb="FF231F20"/>
        <rFont val="Arial"/>
        <family val="2"/>
      </rPr>
      <t>Receitas</t>
    </r>
    <r>
      <rPr>
        <sz val="7"/>
        <color rgb="FF231F20"/>
        <rFont val="Times New Roman"/>
        <family val="1"/>
      </rPr>
      <t xml:space="preserve"> </t>
    </r>
    <r>
      <rPr>
        <sz val="7"/>
        <color rgb="FF231F20"/>
        <rFont val="Arial"/>
        <family val="2"/>
      </rPr>
      <t>Correntes</t>
    </r>
  </si>
  <si>
    <r>
      <rPr>
        <b/>
        <sz val="7"/>
        <color rgb="FF231F20"/>
        <rFont val="Arial"/>
        <family val="2"/>
      </rPr>
      <t>RECEITAS</t>
    </r>
    <r>
      <rPr>
        <sz val="7"/>
        <color rgb="FF231F20"/>
        <rFont val="Times New Roman"/>
        <family val="1"/>
      </rPr>
      <t xml:space="preserve"> </t>
    </r>
    <r>
      <rPr>
        <b/>
        <sz val="7"/>
        <color rgb="FF231F20"/>
        <rFont val="Arial"/>
        <family val="2"/>
      </rPr>
      <t>DE</t>
    </r>
    <r>
      <rPr>
        <sz val="7"/>
        <color rgb="FF231F20"/>
        <rFont val="Times New Roman"/>
        <family val="1"/>
      </rPr>
      <t xml:space="preserve"> </t>
    </r>
    <r>
      <rPr>
        <b/>
        <sz val="7"/>
        <color rgb="FF231F20"/>
        <rFont val="Arial"/>
        <family val="2"/>
      </rPr>
      <t>CAPITAL</t>
    </r>
  </si>
  <si>
    <r>
      <rPr>
        <sz val="7"/>
        <color rgb="FF231F20"/>
        <rFont val="Arial"/>
        <family val="2"/>
      </rPr>
      <t>Operações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Crédito</t>
    </r>
  </si>
  <si>
    <r>
      <rPr>
        <sz val="7"/>
        <color rgb="FF231F20"/>
        <rFont val="Arial"/>
        <family val="2"/>
      </rPr>
      <t>Transferências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Capital</t>
    </r>
  </si>
  <si>
    <r>
      <rPr>
        <sz val="7"/>
        <color rgb="FF231F20"/>
        <rFont val="Arial"/>
        <family val="2"/>
      </rPr>
      <t>Outras</t>
    </r>
    <r>
      <rPr>
        <sz val="7"/>
        <color rgb="FF231F20"/>
        <rFont val="Times New Roman"/>
        <family val="1"/>
      </rPr>
      <t xml:space="preserve"> </t>
    </r>
    <r>
      <rPr>
        <sz val="7"/>
        <color rgb="FF231F20"/>
        <rFont val="Arial"/>
        <family val="2"/>
      </rPr>
      <t>Receitas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Capital</t>
    </r>
  </si>
  <si>
    <r>
      <rPr>
        <b/>
        <sz val="7"/>
        <color rgb="FF231F20"/>
        <rFont val="Arial"/>
        <family val="2"/>
      </rPr>
      <t>TOTAL</t>
    </r>
  </si>
  <si>
    <r>
      <rPr>
        <b/>
        <sz val="7"/>
        <color rgb="FF231F20"/>
        <rFont val="Arial"/>
        <family val="2"/>
      </rPr>
      <t>RECEITAS</t>
    </r>
    <r>
      <rPr>
        <sz val="7"/>
        <color rgb="FF231F20"/>
        <rFont val="Arial"/>
        <family val="2"/>
      </rPr>
      <t xml:space="preserve"> </t>
    </r>
    <r>
      <rPr>
        <b/>
        <sz val="7"/>
        <color rgb="FF231F20"/>
        <rFont val="Arial"/>
        <family val="2"/>
      </rPr>
      <t>CORRENTES</t>
    </r>
  </si>
  <si>
    <t>Tesouro Nacional - STN na 8º edição do Manual de Demonstrativos Fiscais a partir do exercício de 2018.</t>
  </si>
  <si>
    <r>
      <rPr>
        <b/>
        <sz val="7"/>
        <color rgb="FF231F20"/>
        <rFont val="Arial"/>
        <family val="2"/>
      </rPr>
      <t>RECEITAS</t>
    </r>
    <r>
      <rPr>
        <sz val="7"/>
        <color rgb="FF231F20"/>
        <rFont val="Times New Roman"/>
        <family val="1"/>
      </rPr>
      <t xml:space="preserve"> </t>
    </r>
    <r>
      <rPr>
        <b/>
        <sz val="7"/>
        <color rgb="FF231F20"/>
        <rFont val="Arial"/>
        <family val="2"/>
      </rPr>
      <t>CORRENTES</t>
    </r>
  </si>
  <si>
    <r>
      <rPr>
        <sz val="7"/>
        <color rgb="FF231F20"/>
        <rFont val="Arial"/>
        <family val="2"/>
      </rPr>
      <t>Alienação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Bens</t>
    </r>
  </si>
  <si>
    <r>
      <rPr>
        <sz val="7"/>
        <color rgb="FF231F20"/>
        <rFont val="Arial"/>
        <family val="2"/>
      </rPr>
      <t>Amortização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Empréstimos</t>
    </r>
  </si>
  <si>
    <r>
      <rPr>
        <b/>
        <sz val="7"/>
        <color rgb="FF231F20"/>
        <rFont val="Times New Roman"/>
        <family val="1"/>
      </rPr>
      <t>Indicador</t>
    </r>
  </si>
  <si>
    <r>
      <rPr>
        <b/>
        <sz val="7"/>
        <color rgb="FF231F20"/>
        <rFont val="Times New Roman"/>
        <family val="1"/>
      </rPr>
      <t>Inflação</t>
    </r>
    <r>
      <rPr>
        <sz val="7"/>
        <color rgb="FF231F20"/>
        <rFont val="Times New Roman"/>
        <family val="1"/>
      </rPr>
      <t xml:space="preserve"> </t>
    </r>
    <r>
      <rPr>
        <b/>
        <sz val="7"/>
        <color rgb="FF231F20"/>
        <rFont val="Times New Roman"/>
        <family val="1"/>
      </rPr>
      <t>-</t>
    </r>
    <r>
      <rPr>
        <sz val="7"/>
        <color rgb="FF231F20"/>
        <rFont val="Times New Roman"/>
        <family val="1"/>
      </rPr>
      <t xml:space="preserve"> </t>
    </r>
    <r>
      <rPr>
        <b/>
        <sz val="7"/>
        <color rgb="FF231F20"/>
        <rFont val="Times New Roman"/>
        <family val="1"/>
      </rPr>
      <t>IPCA-E</t>
    </r>
    <r>
      <rPr>
        <sz val="7"/>
        <color rgb="FF231F20"/>
        <rFont val="Times New Roman"/>
        <family val="1"/>
      </rPr>
      <t xml:space="preserve"> </t>
    </r>
    <r>
      <rPr>
        <b/>
        <sz val="7"/>
        <color rgb="FF231F20"/>
        <rFont val="Times New Roman"/>
        <family val="1"/>
      </rPr>
      <t>-</t>
    </r>
    <r>
      <rPr>
        <sz val="7"/>
        <color rgb="FF231F20"/>
        <rFont val="Times New Roman"/>
        <family val="1"/>
      </rPr>
      <t xml:space="preserve"> </t>
    </r>
    <r>
      <rPr>
        <b/>
        <sz val="7"/>
        <color rgb="FF231F20"/>
        <rFont val="Times New Roman"/>
        <family val="1"/>
      </rPr>
      <t>IBGE</t>
    </r>
  </si>
  <si>
    <r>
      <rPr>
        <b/>
        <sz val="7"/>
        <color rgb="FF231F20"/>
        <rFont val="Times New Roman"/>
        <family val="1"/>
      </rPr>
      <t>Ano</t>
    </r>
    <r>
      <rPr>
        <sz val="7"/>
        <color rgb="FF231F20"/>
        <rFont val="Times New Roman"/>
        <family val="1"/>
      </rPr>
      <t xml:space="preserve"> </t>
    </r>
    <r>
      <rPr>
        <b/>
        <sz val="7"/>
        <color rgb="FF231F20"/>
        <rFont val="Times New Roman"/>
        <family val="1"/>
      </rPr>
      <t>Base</t>
    </r>
  </si>
  <si>
    <r>
      <rPr>
        <b/>
        <sz val="7"/>
        <color rgb="FF231F20"/>
        <rFont val="Times New Roman"/>
        <family val="1"/>
      </rPr>
      <t>Expectativa</t>
    </r>
    <r>
      <rPr>
        <sz val="7"/>
        <color rgb="FF231F20"/>
        <rFont val="Times New Roman"/>
        <family val="1"/>
      </rPr>
      <t xml:space="preserve"> </t>
    </r>
    <r>
      <rPr>
        <b/>
        <sz val="7"/>
        <color rgb="FF231F20"/>
        <rFont val="Times New Roman"/>
        <family val="1"/>
      </rPr>
      <t>de</t>
    </r>
    <r>
      <rPr>
        <sz val="7"/>
        <color rgb="FF231F20"/>
        <rFont val="Times New Roman"/>
        <family val="1"/>
      </rPr>
      <t xml:space="preserve"> </t>
    </r>
    <r>
      <rPr>
        <b/>
        <sz val="7"/>
        <color rgb="FF231F20"/>
        <rFont val="Times New Roman"/>
        <family val="1"/>
      </rPr>
      <t>Inflação</t>
    </r>
    <r>
      <rPr>
        <sz val="7"/>
        <color rgb="FF231F20"/>
        <rFont val="Times New Roman"/>
        <family val="1"/>
      </rPr>
      <t xml:space="preserve"> </t>
    </r>
    <r>
      <rPr>
        <b/>
        <sz val="7"/>
        <color rgb="FF231F20"/>
        <rFont val="Times New Roman"/>
        <family val="1"/>
      </rPr>
      <t>-</t>
    </r>
    <r>
      <rPr>
        <sz val="7"/>
        <color rgb="FF231F20"/>
        <rFont val="Times New Roman"/>
        <family val="1"/>
      </rPr>
      <t xml:space="preserve"> </t>
    </r>
    <r>
      <rPr>
        <b/>
        <sz val="7"/>
        <color rgb="FF231F20"/>
        <rFont val="Times New Roman"/>
        <family val="1"/>
      </rPr>
      <t>BACEN</t>
    </r>
  </si>
  <si>
    <r>
      <rPr>
        <sz val="7"/>
        <color rgb="FF231F20"/>
        <rFont val="Times New Roman"/>
        <family val="1"/>
      </rPr>
      <t>Inflação Média (% anual)</t>
    </r>
  </si>
  <si>
    <r>
      <rPr>
        <b/>
        <sz val="7"/>
        <color rgb="FF231F20"/>
        <rFont val="Times New Roman"/>
        <family val="1"/>
      </rPr>
      <t>Quadro</t>
    </r>
    <r>
      <rPr>
        <sz val="7"/>
        <color rgb="FF231F20"/>
        <rFont val="Times New Roman"/>
        <family val="1"/>
      </rPr>
      <t xml:space="preserve"> </t>
    </r>
    <r>
      <rPr>
        <b/>
        <sz val="7"/>
        <color rgb="FF231F20"/>
        <rFont val="Times New Roman"/>
        <family val="1"/>
      </rPr>
      <t>1</t>
    </r>
    <r>
      <rPr>
        <sz val="7"/>
        <color rgb="FF231F20"/>
        <rFont val="Times New Roman"/>
        <family val="1"/>
      </rPr>
      <t xml:space="preserve"> </t>
    </r>
    <r>
      <rPr>
        <b/>
        <sz val="7"/>
        <color rgb="FF231F20"/>
        <rFont val="Times New Roman"/>
        <family val="1"/>
      </rPr>
      <t>-</t>
    </r>
    <r>
      <rPr>
        <sz val="7"/>
        <color rgb="FF231F20"/>
        <rFont val="Times New Roman"/>
        <family val="1"/>
      </rPr>
      <t xml:space="preserve"> </t>
    </r>
    <r>
      <rPr>
        <b/>
        <sz val="7"/>
        <color rgb="FF231F20"/>
        <rFont val="Times New Roman"/>
        <family val="1"/>
      </rPr>
      <t>Parâmetros</t>
    </r>
    <r>
      <rPr>
        <sz val="7"/>
        <color rgb="FF231F20"/>
        <rFont val="Times New Roman"/>
        <family val="1"/>
      </rPr>
      <t xml:space="preserve"> </t>
    </r>
    <r>
      <rPr>
        <b/>
        <sz val="7"/>
        <color rgb="FF231F20"/>
        <rFont val="Times New Roman"/>
        <family val="1"/>
      </rPr>
      <t>Macroeconômicos</t>
    </r>
  </si>
  <si>
    <r>
      <rPr>
        <b/>
        <sz val="7"/>
        <color rgb="FF231F20"/>
        <rFont val="Times New Roman"/>
        <family val="1"/>
      </rPr>
      <t>Indicadores</t>
    </r>
  </si>
  <si>
    <r>
      <rPr>
        <b/>
        <sz val="7"/>
        <color rgb="FF231F20"/>
        <rFont val="Times New Roman"/>
        <family val="1"/>
      </rPr>
      <t>PIB</t>
    </r>
    <r>
      <rPr>
        <sz val="7"/>
        <color rgb="FF231F20"/>
        <rFont val="Times New Roman"/>
        <family val="1"/>
      </rPr>
      <t xml:space="preserve"> </t>
    </r>
    <r>
      <rPr>
        <b/>
        <sz val="7"/>
        <color rgb="FF231F20"/>
        <rFont val="Times New Roman"/>
        <family val="1"/>
      </rPr>
      <t>TOTAL</t>
    </r>
  </si>
  <si>
    <r>
      <rPr>
        <b/>
        <sz val="7"/>
        <color rgb="FF231F20"/>
        <rFont val="Times New Roman"/>
        <family val="1"/>
      </rPr>
      <t>INPC</t>
    </r>
  </si>
  <si>
    <r>
      <rPr>
        <b/>
        <sz val="7"/>
        <color rgb="FF231F20"/>
        <rFont val="Times New Roman"/>
        <family val="1"/>
      </rPr>
      <t>IPCA-E</t>
    </r>
  </si>
  <si>
    <r>
      <rPr>
        <b/>
        <sz val="7"/>
        <color rgb="FF231F20"/>
        <rFont val="Times New Roman"/>
        <family val="1"/>
      </rPr>
      <t>IGP-M</t>
    </r>
  </si>
  <si>
    <r>
      <rPr>
        <b/>
        <sz val="7"/>
        <color rgb="FF231F20"/>
        <rFont val="Times New Roman"/>
        <family val="1"/>
      </rPr>
      <t>TAXA</t>
    </r>
    <r>
      <rPr>
        <sz val="7"/>
        <color rgb="FF231F20"/>
        <rFont val="Times New Roman"/>
        <family val="1"/>
      </rPr>
      <t xml:space="preserve"> </t>
    </r>
    <r>
      <rPr>
        <b/>
        <sz val="7"/>
        <color rgb="FF231F20"/>
        <rFont val="Times New Roman"/>
        <family val="1"/>
      </rPr>
      <t>SELIC</t>
    </r>
  </si>
  <si>
    <r>
      <rPr>
        <b/>
        <sz val="7"/>
        <color rgb="FF231F20"/>
        <rFont val="Times New Roman"/>
        <family val="1"/>
      </rPr>
      <t>Ano</t>
    </r>
  </si>
  <si>
    <r>
      <rPr>
        <b/>
        <sz val="7"/>
        <color rgb="FF231F20"/>
        <rFont val="Times New Roman"/>
        <family val="1"/>
      </rPr>
      <t>Produto</t>
    </r>
    <r>
      <rPr>
        <sz val="7"/>
        <color rgb="FF231F20"/>
        <rFont val="Times New Roman"/>
        <family val="1"/>
      </rPr>
      <t xml:space="preserve"> </t>
    </r>
    <r>
      <rPr>
        <b/>
        <sz val="7"/>
        <color rgb="FF231F20"/>
        <rFont val="Times New Roman"/>
        <family val="1"/>
      </rPr>
      <t>Interno</t>
    </r>
    <r>
      <rPr>
        <sz val="7"/>
        <color rgb="FF231F20"/>
        <rFont val="Times New Roman"/>
        <family val="1"/>
      </rPr>
      <t xml:space="preserve"> </t>
    </r>
    <r>
      <rPr>
        <b/>
        <sz val="7"/>
        <color rgb="FF231F20"/>
        <rFont val="Times New Roman"/>
        <family val="1"/>
      </rPr>
      <t>Bruto</t>
    </r>
    <r>
      <rPr>
        <sz val="7"/>
        <color rgb="FF231F20"/>
        <rFont val="Times New Roman"/>
        <family val="1"/>
      </rPr>
      <t xml:space="preserve"> </t>
    </r>
    <r>
      <rPr>
        <b/>
        <sz val="7"/>
        <color rgb="FF231F20"/>
        <rFont val="Times New Roman"/>
        <family val="1"/>
      </rPr>
      <t>(PIB)</t>
    </r>
  </si>
  <si>
    <r>
      <rPr>
        <b/>
        <sz val="7"/>
        <color rgb="FF231F20"/>
        <rFont val="Times New Roman"/>
        <family val="1"/>
      </rPr>
      <t>Brasil</t>
    </r>
  </si>
  <si>
    <r>
      <rPr>
        <b/>
        <u/>
        <sz val="6.5"/>
        <color rgb="FF231F20"/>
        <rFont val="Arial"/>
        <family val="2"/>
      </rPr>
      <t>ESPECIFICAÇÃO</t>
    </r>
  </si>
  <si>
    <r>
      <rPr>
        <b/>
        <sz val="6.5"/>
        <color rgb="FF231F20"/>
        <rFont val="Arial"/>
        <family val="2"/>
      </rPr>
      <t>DESPESAS</t>
    </r>
    <r>
      <rPr>
        <sz val="6.5"/>
        <color rgb="FF231F20"/>
        <rFont val="Times New Roman"/>
        <family val="1"/>
      </rPr>
      <t xml:space="preserve"> </t>
    </r>
    <r>
      <rPr>
        <b/>
        <sz val="6.5"/>
        <color rgb="FF231F20"/>
        <rFont val="Arial"/>
        <family val="2"/>
      </rPr>
      <t>CORRENTES</t>
    </r>
  </si>
  <si>
    <r>
      <rPr>
        <b/>
        <sz val="6.5"/>
        <color rgb="FF231F20"/>
        <rFont val="Arial"/>
        <family val="2"/>
      </rPr>
      <t>DESPESAS</t>
    </r>
    <r>
      <rPr>
        <sz val="6.5"/>
        <color rgb="FF231F20"/>
        <rFont val="Times New Roman"/>
        <family val="1"/>
      </rPr>
      <t xml:space="preserve"> </t>
    </r>
    <r>
      <rPr>
        <b/>
        <sz val="6.5"/>
        <color rgb="FF231F20"/>
        <rFont val="Arial"/>
        <family val="2"/>
      </rPr>
      <t>DE</t>
    </r>
    <r>
      <rPr>
        <sz val="6.5"/>
        <color rgb="FF231F20"/>
        <rFont val="Times New Roman"/>
        <family val="1"/>
      </rPr>
      <t xml:space="preserve"> </t>
    </r>
    <r>
      <rPr>
        <b/>
        <sz val="6.5"/>
        <color rgb="FF231F20"/>
        <rFont val="Arial"/>
        <family val="2"/>
      </rPr>
      <t>CAPITAL</t>
    </r>
  </si>
  <si>
    <r>
      <rPr>
        <sz val="6.5"/>
        <color rgb="FF231F20"/>
        <rFont val="Arial"/>
        <family val="2"/>
      </rPr>
      <t>Reserva</t>
    </r>
    <r>
      <rPr>
        <sz val="6.5"/>
        <color rgb="FF231F20"/>
        <rFont val="Times New Roman"/>
        <family val="1"/>
      </rPr>
      <t xml:space="preserve"> </t>
    </r>
    <r>
      <rPr>
        <sz val="6.5"/>
        <color rgb="FF231F20"/>
        <rFont val="Arial"/>
        <family val="2"/>
      </rPr>
      <t>Contingência</t>
    </r>
    <r>
      <rPr>
        <sz val="6.5"/>
        <color rgb="FF231F20"/>
        <rFont val="Times New Roman"/>
        <family val="1"/>
      </rPr>
      <t xml:space="preserve"> </t>
    </r>
    <r>
      <rPr>
        <sz val="6.5"/>
        <color rgb="FF231F20"/>
        <rFont val="Arial"/>
        <family val="2"/>
      </rPr>
      <t>Reserva</t>
    </r>
    <r>
      <rPr>
        <sz val="6.5"/>
        <color rgb="FF231F20"/>
        <rFont val="Times New Roman"/>
        <family val="1"/>
      </rPr>
      <t xml:space="preserve"> </t>
    </r>
    <r>
      <rPr>
        <sz val="6.5"/>
        <color rgb="FF231F20"/>
        <rFont val="Arial"/>
        <family val="2"/>
      </rPr>
      <t>RPPS</t>
    </r>
  </si>
  <si>
    <r>
      <rPr>
        <b/>
        <sz val="6.5"/>
        <color rgb="FF231F20"/>
        <rFont val="Arial"/>
        <family val="2"/>
      </rPr>
      <t>TOTAL</t>
    </r>
  </si>
  <si>
    <r>
      <rPr>
        <sz val="6"/>
        <color rgb="FF231F20"/>
        <rFont val="Arial"/>
        <family val="2"/>
      </rPr>
      <t>Notas:</t>
    </r>
  </si>
  <si>
    <r>
      <rPr>
        <b/>
        <sz val="7"/>
        <color rgb="FF231F20"/>
        <rFont val="Arial"/>
        <family val="2"/>
      </rPr>
      <t>ESPECIFICAÇÃO</t>
    </r>
  </si>
  <si>
    <r>
      <rPr>
        <b/>
        <sz val="7"/>
        <color rgb="FF231F20"/>
        <rFont val="Arial"/>
        <family val="2"/>
      </rPr>
      <t>RECEITA</t>
    </r>
    <r>
      <rPr>
        <sz val="7"/>
        <color rgb="FF231F20"/>
        <rFont val="Times New Roman"/>
        <family val="1"/>
      </rPr>
      <t xml:space="preserve"> </t>
    </r>
    <r>
      <rPr>
        <b/>
        <sz val="7"/>
        <color rgb="FF231F20"/>
        <rFont val="Arial"/>
        <family val="2"/>
      </rPr>
      <t>TOTAL</t>
    </r>
  </si>
  <si>
    <r>
      <rPr>
        <b/>
        <sz val="7"/>
        <color rgb="FF231F20"/>
        <rFont val="Arial"/>
        <family val="2"/>
      </rPr>
      <t>RECEITAS</t>
    </r>
    <r>
      <rPr>
        <sz val="7"/>
        <color rgb="FF231F20"/>
        <rFont val="Times New Roman"/>
        <family val="1"/>
      </rPr>
      <t xml:space="preserve"> </t>
    </r>
    <r>
      <rPr>
        <b/>
        <sz val="7"/>
        <color rgb="FF231F20"/>
        <rFont val="Arial"/>
        <family val="2"/>
      </rPr>
      <t>CORRENTES</t>
    </r>
    <r>
      <rPr>
        <sz val="7"/>
        <color rgb="FF231F20"/>
        <rFont val="Times New Roman"/>
        <family val="1"/>
      </rPr>
      <t xml:space="preserve"> </t>
    </r>
    <r>
      <rPr>
        <b/>
        <sz val="7"/>
        <color rgb="FF231F20"/>
        <rFont val="Arial"/>
        <family val="2"/>
      </rPr>
      <t>(I)</t>
    </r>
  </si>
  <si>
    <r>
      <rPr>
        <sz val="7"/>
        <color rgb="FF231F20"/>
        <rFont val="Arial"/>
        <family val="2"/>
      </rPr>
      <t>Receita</t>
    </r>
    <r>
      <rPr>
        <sz val="7"/>
        <color rgb="FF231F20"/>
        <rFont val="Times New Roman"/>
        <family val="1"/>
      </rPr>
      <t xml:space="preserve"> </t>
    </r>
    <r>
      <rPr>
        <sz val="7"/>
        <color rgb="FF231F20"/>
        <rFont val="Arial"/>
        <family val="2"/>
      </rPr>
      <t>Patrimonial</t>
    </r>
    <r>
      <rPr>
        <sz val="7"/>
        <color rgb="FF231F20"/>
        <rFont val="Times New Roman"/>
        <family val="1"/>
      </rPr>
      <t xml:space="preserve"> </t>
    </r>
    <r>
      <rPr>
        <sz val="7"/>
        <color rgb="FF231F20"/>
        <rFont val="Arial"/>
        <family val="2"/>
      </rPr>
      <t>Líquida</t>
    </r>
  </si>
  <si>
    <r>
      <rPr>
        <sz val="7"/>
        <color rgb="FF231F20"/>
        <rFont val="Arial"/>
        <family val="2"/>
      </rPr>
      <t>(-)Aplicações</t>
    </r>
    <r>
      <rPr>
        <sz val="7"/>
        <color rgb="FF231F20"/>
        <rFont val="Times New Roman"/>
        <family val="1"/>
      </rPr>
      <t xml:space="preserve"> </t>
    </r>
    <r>
      <rPr>
        <sz val="7"/>
        <color rgb="FF231F20"/>
        <rFont val="Arial"/>
        <family val="2"/>
      </rPr>
      <t>Financeiras</t>
    </r>
    <r>
      <rPr>
        <sz val="7"/>
        <color rgb="FF231F20"/>
        <rFont val="Times New Roman"/>
        <family val="1"/>
      </rPr>
      <t xml:space="preserve"> </t>
    </r>
    <r>
      <rPr>
        <sz val="7"/>
        <color rgb="FF231F20"/>
        <rFont val="Arial"/>
        <family val="2"/>
      </rPr>
      <t>(II)</t>
    </r>
  </si>
  <si>
    <r>
      <rPr>
        <sz val="7"/>
        <color rgb="FF231F20"/>
        <rFont val="Arial"/>
        <family val="2"/>
      </rPr>
      <t>Outras</t>
    </r>
    <r>
      <rPr>
        <sz val="7"/>
        <color rgb="FF231F20"/>
        <rFont val="Times New Roman"/>
        <family val="1"/>
      </rPr>
      <t xml:space="preserve">  </t>
    </r>
    <r>
      <rPr>
        <sz val="7"/>
        <color rgb="FF231F20"/>
        <rFont val="Arial"/>
        <family val="2"/>
      </rPr>
      <t>Receitas</t>
    </r>
    <r>
      <rPr>
        <sz val="7"/>
        <color rgb="FF231F20"/>
        <rFont val="Times New Roman"/>
        <family val="1"/>
      </rPr>
      <t xml:space="preserve"> </t>
    </r>
    <r>
      <rPr>
        <sz val="7"/>
        <color rgb="FF231F20"/>
        <rFont val="Arial"/>
        <family val="2"/>
      </rPr>
      <t>Correntes</t>
    </r>
  </si>
  <si>
    <r>
      <rPr>
        <b/>
        <sz val="7"/>
        <color rgb="FF231F20"/>
        <rFont val="Arial"/>
        <family val="2"/>
      </rPr>
      <t>RECEITAS</t>
    </r>
    <r>
      <rPr>
        <sz val="7"/>
        <color rgb="FF231F20"/>
        <rFont val="Times New Roman"/>
        <family val="1"/>
      </rPr>
      <t xml:space="preserve"> </t>
    </r>
    <r>
      <rPr>
        <b/>
        <sz val="7"/>
        <color rgb="FF231F20"/>
        <rFont val="Arial"/>
        <family val="2"/>
      </rPr>
      <t>FISCAIS</t>
    </r>
    <r>
      <rPr>
        <sz val="7"/>
        <color rgb="FF231F20"/>
        <rFont val="Times New Roman"/>
        <family val="1"/>
      </rPr>
      <t xml:space="preserve"> </t>
    </r>
    <r>
      <rPr>
        <b/>
        <sz val="7"/>
        <color rgb="FF231F20"/>
        <rFont val="Arial"/>
        <family val="2"/>
      </rPr>
      <t>CORRENTES</t>
    </r>
    <r>
      <rPr>
        <sz val="7"/>
        <color rgb="FF231F20"/>
        <rFont val="Times New Roman"/>
        <family val="1"/>
      </rPr>
      <t xml:space="preserve"> </t>
    </r>
    <r>
      <rPr>
        <b/>
        <sz val="7"/>
        <color rgb="FF231F20"/>
        <rFont val="Arial"/>
        <family val="2"/>
      </rPr>
      <t>(III)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(I-II)</t>
    </r>
  </si>
  <si>
    <r>
      <rPr>
        <b/>
        <sz val="7"/>
        <color rgb="FF231F20"/>
        <rFont val="Arial"/>
        <family val="2"/>
      </rPr>
      <t>RECEITAS</t>
    </r>
    <r>
      <rPr>
        <sz val="7"/>
        <color rgb="FF231F20"/>
        <rFont val="Times New Roman"/>
        <family val="1"/>
      </rPr>
      <t xml:space="preserve"> </t>
    </r>
    <r>
      <rPr>
        <b/>
        <sz val="7"/>
        <color rgb="FF231F20"/>
        <rFont val="Arial"/>
        <family val="2"/>
      </rPr>
      <t>DE</t>
    </r>
    <r>
      <rPr>
        <sz val="7"/>
        <color rgb="FF231F20"/>
        <rFont val="Times New Roman"/>
        <family val="1"/>
      </rPr>
      <t xml:space="preserve"> </t>
    </r>
    <r>
      <rPr>
        <b/>
        <sz val="7"/>
        <color rgb="FF231F20"/>
        <rFont val="Arial"/>
        <family val="2"/>
      </rPr>
      <t>CAPITAL</t>
    </r>
    <r>
      <rPr>
        <sz val="7"/>
        <color rgb="FF231F20"/>
        <rFont val="Times New Roman"/>
        <family val="1"/>
      </rPr>
      <t xml:space="preserve"> </t>
    </r>
    <r>
      <rPr>
        <b/>
        <sz val="7"/>
        <color rgb="FF231F20"/>
        <rFont val="Arial"/>
        <family val="2"/>
      </rPr>
      <t>(IV)</t>
    </r>
  </si>
  <si>
    <r>
      <rPr>
        <sz val="7"/>
        <color rgb="FF231F20"/>
        <rFont val="Arial"/>
        <family val="2"/>
      </rPr>
      <t>Operações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Crédito</t>
    </r>
    <r>
      <rPr>
        <sz val="7"/>
        <color rgb="FF231F20"/>
        <rFont val="Times New Roman"/>
        <family val="1"/>
      </rPr>
      <t xml:space="preserve"> </t>
    </r>
    <r>
      <rPr>
        <sz val="7"/>
        <color rgb="FF231F20"/>
        <rFont val="Arial"/>
        <family val="2"/>
      </rPr>
      <t>(V)</t>
    </r>
  </si>
  <si>
    <r>
      <rPr>
        <sz val="7"/>
        <color rgb="FF231F20"/>
        <rFont val="Arial"/>
        <family val="2"/>
      </rPr>
      <t>Amortizações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Empréstimos</t>
    </r>
    <r>
      <rPr>
        <sz val="7"/>
        <color rgb="FF231F20"/>
        <rFont val="Times New Roman"/>
        <family val="1"/>
      </rPr>
      <t xml:space="preserve"> </t>
    </r>
    <r>
      <rPr>
        <sz val="7"/>
        <color rgb="FF231F20"/>
        <rFont val="Arial"/>
        <family val="2"/>
      </rPr>
      <t>(VI)</t>
    </r>
  </si>
  <si>
    <r>
      <rPr>
        <sz val="7"/>
        <color rgb="FF231F20"/>
        <rFont val="Arial"/>
        <family val="2"/>
      </rPr>
      <t>Alienação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Ativos</t>
    </r>
    <r>
      <rPr>
        <sz val="7"/>
        <color rgb="FF231F20"/>
        <rFont val="Times New Roman"/>
        <family val="1"/>
      </rPr>
      <t xml:space="preserve"> </t>
    </r>
    <r>
      <rPr>
        <sz val="7"/>
        <color rgb="FF231F20"/>
        <rFont val="Arial"/>
        <family val="2"/>
      </rPr>
      <t>(VII)</t>
    </r>
  </si>
  <si>
    <r>
      <rPr>
        <b/>
        <sz val="7"/>
        <color rgb="FF231F20"/>
        <rFont val="Arial"/>
        <family val="2"/>
      </rPr>
      <t>RECEITAS</t>
    </r>
    <r>
      <rPr>
        <sz val="7"/>
        <color rgb="FF231F20"/>
        <rFont val="Times New Roman"/>
        <family val="1"/>
      </rPr>
      <t xml:space="preserve"> </t>
    </r>
    <r>
      <rPr>
        <b/>
        <sz val="7"/>
        <color rgb="FF231F20"/>
        <rFont val="Arial"/>
        <family val="2"/>
      </rPr>
      <t>FICAIS</t>
    </r>
    <r>
      <rPr>
        <sz val="7"/>
        <color rgb="FF231F20"/>
        <rFont val="Times New Roman"/>
        <family val="1"/>
      </rPr>
      <t xml:space="preserve">  </t>
    </r>
    <r>
      <rPr>
        <b/>
        <sz val="7"/>
        <color rgb="FF231F20"/>
        <rFont val="Arial"/>
        <family val="2"/>
      </rPr>
      <t>DE</t>
    </r>
    <r>
      <rPr>
        <sz val="7"/>
        <color rgb="FF231F20"/>
        <rFont val="Times New Roman"/>
        <family val="1"/>
      </rPr>
      <t xml:space="preserve"> </t>
    </r>
    <r>
      <rPr>
        <b/>
        <sz val="7"/>
        <color rgb="FF231F20"/>
        <rFont val="Arial"/>
        <family val="2"/>
      </rPr>
      <t>CAPITAL</t>
    </r>
    <r>
      <rPr>
        <sz val="7"/>
        <color rgb="FF231F20"/>
        <rFont val="Times New Roman"/>
        <family val="1"/>
      </rPr>
      <t xml:space="preserve"> </t>
    </r>
    <r>
      <rPr>
        <b/>
        <sz val="7"/>
        <color rgb="FF231F20"/>
        <rFont val="Arial"/>
        <family val="2"/>
      </rPr>
      <t>(VIII)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(IV-V-VI-VII)</t>
    </r>
  </si>
  <si>
    <r>
      <rPr>
        <b/>
        <sz val="7"/>
        <color rgb="FF231F20"/>
        <rFont val="Arial"/>
        <family val="2"/>
      </rPr>
      <t>RECEITAS</t>
    </r>
    <r>
      <rPr>
        <sz val="7"/>
        <color rgb="FF231F20"/>
        <rFont val="Times New Roman"/>
        <family val="1"/>
      </rPr>
      <t xml:space="preserve"> </t>
    </r>
    <r>
      <rPr>
        <b/>
        <sz val="7"/>
        <color rgb="FF231F20"/>
        <rFont val="Arial"/>
        <family val="2"/>
      </rPr>
      <t>PRIMÁRIAS</t>
    </r>
    <r>
      <rPr>
        <sz val="7"/>
        <color rgb="FF231F20"/>
        <rFont val="Times New Roman"/>
        <family val="1"/>
      </rPr>
      <t xml:space="preserve"> </t>
    </r>
    <r>
      <rPr>
        <b/>
        <sz val="7"/>
        <color rgb="FF231F20"/>
        <rFont val="Arial"/>
        <family val="2"/>
      </rPr>
      <t>(IX)</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(III+VIII)</t>
    </r>
  </si>
  <si>
    <r>
      <rPr>
        <b/>
        <sz val="7"/>
        <color rgb="FF231F20"/>
        <rFont val="Arial"/>
        <family val="2"/>
      </rPr>
      <t>JUROS</t>
    </r>
    <r>
      <rPr>
        <sz val="7"/>
        <color rgb="FF231F20"/>
        <rFont val="Times New Roman"/>
        <family val="1"/>
      </rPr>
      <t xml:space="preserve"> </t>
    </r>
    <r>
      <rPr>
        <b/>
        <sz val="7"/>
        <color rgb="FF231F20"/>
        <rFont val="Arial"/>
        <family val="2"/>
      </rPr>
      <t>NOMINAIS</t>
    </r>
  </si>
  <si>
    <r>
      <rPr>
        <b/>
        <sz val="7"/>
        <color rgb="FF231F20"/>
        <rFont val="Arial"/>
        <family val="2"/>
      </rPr>
      <t>RESULTADO</t>
    </r>
    <r>
      <rPr>
        <sz val="7"/>
        <color rgb="FF231F20"/>
        <rFont val="Times New Roman"/>
        <family val="1"/>
      </rPr>
      <t xml:space="preserve"> </t>
    </r>
    <r>
      <rPr>
        <b/>
        <sz val="7"/>
        <color rgb="FF231F20"/>
        <rFont val="Arial"/>
        <family val="2"/>
      </rPr>
      <t>NOMINAL</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Abaixo</t>
    </r>
    <r>
      <rPr>
        <sz val="7"/>
        <color rgb="FF231F20"/>
        <rFont val="Times New Roman"/>
        <family val="1"/>
      </rPr>
      <t xml:space="preserve"> </t>
    </r>
    <r>
      <rPr>
        <b/>
        <sz val="7"/>
        <color rgb="FF231F20"/>
        <rFont val="Arial"/>
        <family val="2"/>
      </rPr>
      <t>da</t>
    </r>
    <r>
      <rPr>
        <sz val="7"/>
        <color rgb="FF231F20"/>
        <rFont val="Times New Roman"/>
        <family val="1"/>
      </rPr>
      <t xml:space="preserve"> </t>
    </r>
    <r>
      <rPr>
        <b/>
        <sz val="7"/>
        <color rgb="FF231F20"/>
        <rFont val="Arial"/>
        <family val="2"/>
      </rPr>
      <t>Linha</t>
    </r>
  </si>
  <si>
    <r>
      <rPr>
        <sz val="7"/>
        <color rgb="FF231F20"/>
        <rFont val="Arial"/>
        <family val="2"/>
      </rPr>
      <t>Demais</t>
    </r>
    <r>
      <rPr>
        <sz val="7"/>
        <color rgb="FF231F20"/>
        <rFont val="Times New Roman"/>
        <family val="1"/>
      </rPr>
      <t xml:space="preserve"> </t>
    </r>
    <r>
      <rPr>
        <sz val="7"/>
        <color rgb="FF231F20"/>
        <rFont val="Arial"/>
        <family val="2"/>
      </rPr>
      <t>Receitas</t>
    </r>
    <r>
      <rPr>
        <sz val="7"/>
        <color rgb="FF231F20"/>
        <rFont val="Times New Roman"/>
        <family val="1"/>
      </rPr>
      <t xml:space="preserve"> </t>
    </r>
    <r>
      <rPr>
        <sz val="7"/>
        <color rgb="FF231F20"/>
        <rFont val="Arial"/>
        <family val="2"/>
      </rPr>
      <t>Correntes</t>
    </r>
  </si>
  <si>
    <r>
      <rPr>
        <b/>
        <sz val="7"/>
        <color rgb="FF231F20"/>
        <rFont val="Arial"/>
        <family val="2"/>
      </rPr>
      <t>RECEITAS</t>
    </r>
    <r>
      <rPr>
        <sz val="7"/>
        <color rgb="FF231F20"/>
        <rFont val="Times New Roman"/>
        <family val="1"/>
      </rPr>
      <t xml:space="preserve"> </t>
    </r>
    <r>
      <rPr>
        <b/>
        <sz val="7"/>
        <color rgb="FF231F20"/>
        <rFont val="Arial"/>
        <family val="2"/>
      </rPr>
      <t>FISCAIS</t>
    </r>
    <r>
      <rPr>
        <sz val="7"/>
        <color rgb="FF231F20"/>
        <rFont val="Times New Roman"/>
        <family val="1"/>
      </rPr>
      <t xml:space="preserve"> </t>
    </r>
    <r>
      <rPr>
        <b/>
        <sz val="7"/>
        <color rgb="FF231F20"/>
        <rFont val="Arial"/>
        <family val="2"/>
      </rPr>
      <t>DE</t>
    </r>
    <r>
      <rPr>
        <sz val="7"/>
        <color rgb="FF231F20"/>
        <rFont val="Times New Roman"/>
        <family val="1"/>
      </rPr>
      <t xml:space="preserve"> </t>
    </r>
    <r>
      <rPr>
        <b/>
        <sz val="7"/>
        <color rgb="FF231F20"/>
        <rFont val="Arial"/>
        <family val="2"/>
      </rPr>
      <t>CAPITAL</t>
    </r>
    <r>
      <rPr>
        <sz val="7"/>
        <color rgb="FF231F20"/>
        <rFont val="Times New Roman"/>
        <family val="1"/>
      </rPr>
      <t xml:space="preserve"> </t>
    </r>
    <r>
      <rPr>
        <b/>
        <sz val="7"/>
        <color rgb="FF231F20"/>
        <rFont val="Arial"/>
        <family val="2"/>
      </rPr>
      <t>(VIII)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(IV-V-VI-VII)</t>
    </r>
  </si>
  <si>
    <r>
      <rPr>
        <sz val="6.5"/>
        <color rgb="FF231F20"/>
        <rFont val="Arial"/>
        <family val="2"/>
      </rPr>
      <t>Notas:</t>
    </r>
  </si>
  <si>
    <r>
      <rPr>
        <b/>
        <sz val="7"/>
        <color rgb="FF231F20"/>
        <rFont val="Arial"/>
        <family val="2"/>
      </rPr>
      <t>RESULTADO</t>
    </r>
    <r>
      <rPr>
        <sz val="7"/>
        <color rgb="FF231F20"/>
        <rFont val="Times New Roman"/>
        <family val="1"/>
      </rPr>
      <t xml:space="preserve"> </t>
    </r>
    <r>
      <rPr>
        <b/>
        <sz val="7"/>
        <color rgb="FF231F20"/>
        <rFont val="Arial"/>
        <family val="2"/>
      </rPr>
      <t>NOMINAL</t>
    </r>
    <r>
      <rPr>
        <sz val="7"/>
        <color rgb="FF231F20"/>
        <rFont val="Times New Roman"/>
        <family val="1"/>
      </rPr>
      <t xml:space="preserve"> </t>
    </r>
    <r>
      <rPr>
        <b/>
        <sz val="7"/>
        <color rgb="FF231F20"/>
        <rFont val="Arial"/>
        <family val="2"/>
      </rPr>
      <t>A</t>
    </r>
    <r>
      <rPr>
        <sz val="7"/>
        <color rgb="FF231F20"/>
        <rFont val="Times New Roman"/>
        <family val="1"/>
      </rPr>
      <t xml:space="preserve"> </t>
    </r>
    <r>
      <rPr>
        <b/>
        <sz val="7"/>
        <color rgb="FF231F20"/>
        <rFont val="Arial"/>
        <family val="2"/>
      </rPr>
      <t>PREÇOS</t>
    </r>
    <r>
      <rPr>
        <sz val="7"/>
        <color rgb="FF231F20"/>
        <rFont val="Times New Roman"/>
        <family val="1"/>
      </rPr>
      <t xml:space="preserve"> </t>
    </r>
    <r>
      <rPr>
        <b/>
        <sz val="7"/>
        <color rgb="FF231F20"/>
        <rFont val="Arial"/>
        <family val="2"/>
      </rPr>
      <t>CONSTANTES</t>
    </r>
    <r>
      <rPr>
        <sz val="7"/>
        <color rgb="FF231F20"/>
        <rFont val="Times New Roman"/>
        <family val="1"/>
      </rPr>
      <t xml:space="preserve"> </t>
    </r>
    <r>
      <rPr>
        <b/>
        <sz val="7"/>
        <color rgb="FF231F20"/>
        <rFont val="Arial"/>
        <family val="2"/>
      </rPr>
      <t>(Nova</t>
    </r>
    <r>
      <rPr>
        <sz val="7"/>
        <color rgb="FF231F20"/>
        <rFont val="Times New Roman"/>
        <family val="1"/>
      </rPr>
      <t xml:space="preserve"> </t>
    </r>
    <r>
      <rPr>
        <b/>
        <sz val="7"/>
        <color rgb="FF231F20"/>
        <rFont val="Arial"/>
        <family val="2"/>
      </rPr>
      <t>metodologia)</t>
    </r>
  </si>
  <si>
    <r>
      <rPr>
        <sz val="6.5"/>
        <color rgb="FF231F20"/>
        <rFont val="Arial"/>
        <family val="2"/>
      </rPr>
      <t>Tabela</t>
    </r>
    <r>
      <rPr>
        <sz val="6.5"/>
        <color rgb="FF231F20"/>
        <rFont val="Times New Roman"/>
        <family val="1"/>
      </rPr>
      <t xml:space="preserve"> </t>
    </r>
    <r>
      <rPr>
        <sz val="6.5"/>
        <color rgb="FF231F20"/>
        <rFont val="Arial"/>
        <family val="2"/>
      </rPr>
      <t>2.4</t>
    </r>
    <r>
      <rPr>
        <sz val="6.5"/>
        <color rgb="FF231F20"/>
        <rFont val="Times New Roman"/>
        <family val="1"/>
      </rPr>
      <t xml:space="preserve"> </t>
    </r>
    <r>
      <rPr>
        <sz val="6.5"/>
        <color rgb="FF231F20"/>
        <rFont val="Arial"/>
        <family val="2"/>
      </rPr>
      <t>-</t>
    </r>
    <r>
      <rPr>
        <sz val="6.5"/>
        <color rgb="FF231F20"/>
        <rFont val="Times New Roman"/>
        <family val="1"/>
      </rPr>
      <t xml:space="preserve"> </t>
    </r>
    <r>
      <rPr>
        <sz val="6.5"/>
        <color rgb="FF231F20"/>
        <rFont val="Arial"/>
        <family val="2"/>
      </rPr>
      <t>Divida</t>
    </r>
    <r>
      <rPr>
        <sz val="6.5"/>
        <color rgb="FF231F20"/>
        <rFont val="Times New Roman"/>
        <family val="1"/>
      </rPr>
      <t xml:space="preserve">  </t>
    </r>
    <r>
      <rPr>
        <sz val="6.5"/>
        <color rgb="FF231F20"/>
        <rFont val="Arial"/>
        <family val="2"/>
      </rPr>
      <t>Pública</t>
    </r>
    <r>
      <rPr>
        <sz val="6.5"/>
        <color rgb="FF231F20"/>
        <rFont val="Times New Roman"/>
        <family val="1"/>
      </rPr>
      <t xml:space="preserve">                                                                                                                                                                                                                                                                                                                                                       </t>
    </r>
    <r>
      <rPr>
        <vertAlign val="superscript"/>
        <sz val="5.5"/>
        <color rgb="FF231F20"/>
        <rFont val="Arial"/>
        <family val="2"/>
      </rPr>
      <t>R$</t>
    </r>
    <r>
      <rPr>
        <vertAlign val="superscript"/>
        <sz val="5.5"/>
        <color rgb="FF231F20"/>
        <rFont val="Times New Roman"/>
        <family val="1"/>
      </rPr>
      <t xml:space="preserve"> </t>
    </r>
    <r>
      <rPr>
        <vertAlign val="superscript"/>
        <sz val="5.5"/>
        <color rgb="FF231F20"/>
        <rFont val="Arial"/>
        <family val="2"/>
      </rPr>
      <t>1,00</t>
    </r>
  </si>
  <si>
    <r>
      <rPr>
        <b/>
        <sz val="7"/>
        <color rgb="FF231F20"/>
        <rFont val="Arial"/>
        <family val="2"/>
      </rPr>
      <t>DÍVIDA</t>
    </r>
    <r>
      <rPr>
        <sz val="7"/>
        <color rgb="FF231F20"/>
        <rFont val="Times New Roman"/>
        <family val="1"/>
      </rPr>
      <t xml:space="preserve"> </t>
    </r>
    <r>
      <rPr>
        <b/>
        <sz val="7"/>
        <color rgb="FF231F20"/>
        <rFont val="Arial"/>
        <family val="2"/>
      </rPr>
      <t>CONSOLIDADA</t>
    </r>
    <r>
      <rPr>
        <sz val="7"/>
        <color rgb="FF231F20"/>
        <rFont val="Times New Roman"/>
        <family val="1"/>
      </rPr>
      <t xml:space="preserve"> </t>
    </r>
    <r>
      <rPr>
        <b/>
        <sz val="7"/>
        <color rgb="FF231F20"/>
        <rFont val="Arial"/>
        <family val="2"/>
      </rPr>
      <t>(I)</t>
    </r>
  </si>
  <si>
    <r>
      <rPr>
        <b/>
        <sz val="7"/>
        <color rgb="FF231F20"/>
        <rFont val="Arial"/>
        <family val="2"/>
      </rPr>
      <t>DEDUÇÕES</t>
    </r>
    <r>
      <rPr>
        <sz val="7"/>
        <color rgb="FF231F20"/>
        <rFont val="Times New Roman"/>
        <family val="1"/>
      </rPr>
      <t xml:space="preserve"> </t>
    </r>
    <r>
      <rPr>
        <b/>
        <sz val="7"/>
        <color rgb="FF231F20"/>
        <rFont val="Arial"/>
        <family val="2"/>
      </rPr>
      <t>(II)</t>
    </r>
  </si>
  <si>
    <r>
      <rPr>
        <b/>
        <sz val="7"/>
        <color rgb="FF231F20"/>
        <rFont val="Arial"/>
        <family val="2"/>
      </rPr>
      <t>DÍVIDA</t>
    </r>
    <r>
      <rPr>
        <sz val="7"/>
        <color rgb="FF231F20"/>
        <rFont val="Times New Roman"/>
        <family val="1"/>
      </rPr>
      <t xml:space="preserve"> </t>
    </r>
    <r>
      <rPr>
        <b/>
        <sz val="7"/>
        <color rgb="FF231F20"/>
        <rFont val="Arial"/>
        <family val="2"/>
      </rPr>
      <t>CONSOLIDADA</t>
    </r>
    <r>
      <rPr>
        <sz val="7"/>
        <color rgb="FF231F20"/>
        <rFont val="Times New Roman"/>
        <family val="1"/>
      </rPr>
      <t xml:space="preserve"> </t>
    </r>
    <r>
      <rPr>
        <b/>
        <sz val="7"/>
        <color rgb="FF231F20"/>
        <rFont val="Arial"/>
        <family val="2"/>
      </rPr>
      <t>LÍQUIDA</t>
    </r>
    <r>
      <rPr>
        <sz val="7"/>
        <color rgb="FF231F20"/>
        <rFont val="Times New Roman"/>
        <family val="1"/>
      </rPr>
      <t xml:space="preserve"> </t>
    </r>
    <r>
      <rPr>
        <b/>
        <sz val="7"/>
        <color rgb="FF231F20"/>
        <rFont val="Arial"/>
        <family val="2"/>
      </rPr>
      <t>(III)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(I-II)</t>
    </r>
  </si>
  <si>
    <r>
      <rPr>
        <sz val="7"/>
        <color rgb="FF231F20"/>
        <rFont val="Arial"/>
        <family val="2"/>
      </rPr>
      <t>(-)</t>
    </r>
    <r>
      <rPr>
        <sz val="7"/>
        <color rgb="FF231F20"/>
        <rFont val="Times New Roman"/>
        <family val="1"/>
      </rPr>
      <t xml:space="preserve"> </t>
    </r>
    <r>
      <rPr>
        <sz val="7"/>
        <color rgb="FF231F20"/>
        <rFont val="Arial"/>
        <family val="2"/>
      </rPr>
      <t>Restos</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Pagar</t>
    </r>
    <r>
      <rPr>
        <sz val="7"/>
        <color rgb="FF231F20"/>
        <rFont val="Times New Roman"/>
        <family val="1"/>
      </rPr>
      <t xml:space="preserve"> </t>
    </r>
    <r>
      <rPr>
        <sz val="7"/>
        <color rgb="FF231F20"/>
        <rFont val="Arial"/>
        <family val="2"/>
      </rPr>
      <t>Processados</t>
    </r>
  </si>
  <si>
    <r>
      <rPr>
        <sz val="7"/>
        <color rgb="FF231F20"/>
        <rFont val="Arial"/>
        <family val="2"/>
      </rPr>
      <t>Demais</t>
    </r>
    <r>
      <rPr>
        <sz val="7"/>
        <color rgb="FF231F20"/>
        <rFont val="Times New Roman"/>
        <family val="1"/>
      </rPr>
      <t xml:space="preserve"> </t>
    </r>
    <r>
      <rPr>
        <sz val="7"/>
        <color rgb="FF231F20"/>
        <rFont val="Arial"/>
        <family val="2"/>
      </rPr>
      <t>Haveres</t>
    </r>
    <r>
      <rPr>
        <sz val="7"/>
        <color rgb="FF231F20"/>
        <rFont val="Times New Roman"/>
        <family val="1"/>
      </rPr>
      <t xml:space="preserve"> </t>
    </r>
    <r>
      <rPr>
        <sz val="7"/>
        <color rgb="FF231F20"/>
        <rFont val="Arial"/>
        <family val="2"/>
      </rPr>
      <t>Financeiros</t>
    </r>
  </si>
  <si>
    <r>
      <rPr>
        <sz val="7"/>
        <color rgb="FF231F20"/>
        <rFont val="Arial"/>
        <family val="2"/>
      </rPr>
      <t>AMF</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Demonstrativo</t>
    </r>
    <r>
      <rPr>
        <sz val="7"/>
        <color rgb="FF231F20"/>
        <rFont val="Times New Roman"/>
        <family val="1"/>
      </rPr>
      <t xml:space="preserve"> </t>
    </r>
    <r>
      <rPr>
        <sz val="7"/>
        <color rgb="FF231F20"/>
        <rFont val="Arial"/>
        <family val="2"/>
      </rPr>
      <t>1</t>
    </r>
    <r>
      <rPr>
        <sz val="7"/>
        <color rgb="FF231F20"/>
        <rFont val="Times New Roman"/>
        <family val="1"/>
      </rPr>
      <t xml:space="preserve"> </t>
    </r>
    <r>
      <rPr>
        <sz val="7"/>
        <color rgb="FF231F20"/>
        <rFont val="Arial"/>
        <family val="2"/>
      </rPr>
      <t>(LRF,</t>
    </r>
    <r>
      <rPr>
        <sz val="7"/>
        <color rgb="FF231F20"/>
        <rFont val="Times New Roman"/>
        <family val="1"/>
      </rPr>
      <t xml:space="preserve"> </t>
    </r>
    <r>
      <rPr>
        <sz val="7"/>
        <color rgb="FF231F20"/>
        <rFont val="Arial"/>
        <family val="2"/>
      </rPr>
      <t>art.</t>
    </r>
    <r>
      <rPr>
        <sz val="7"/>
        <color rgb="FF231F20"/>
        <rFont val="Times New Roman"/>
        <family val="1"/>
      </rPr>
      <t xml:space="preserve"> </t>
    </r>
    <r>
      <rPr>
        <sz val="7"/>
        <color rgb="FF231F20"/>
        <rFont val="Arial"/>
        <family val="2"/>
      </rPr>
      <t>4º,</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1º)</t>
    </r>
  </si>
  <si>
    <r>
      <rPr>
        <b/>
        <sz val="7"/>
        <color rgb="FF231F20"/>
        <rFont val="Arial"/>
        <family val="2"/>
      </rPr>
      <t>Valor</t>
    </r>
    <r>
      <rPr>
        <sz val="7"/>
        <color rgb="FF231F20"/>
        <rFont val="Times New Roman"/>
        <family val="1"/>
      </rPr>
      <t xml:space="preserve">   </t>
    </r>
    <r>
      <rPr>
        <b/>
        <sz val="7"/>
        <color rgb="FF231F20"/>
        <rFont val="Arial"/>
        <family val="2"/>
      </rPr>
      <t>Constante</t>
    </r>
  </si>
  <si>
    <r>
      <rPr>
        <sz val="7"/>
        <color rgb="FF231F20"/>
        <rFont val="Arial"/>
        <family val="2"/>
      </rPr>
      <t>Receita</t>
    </r>
    <r>
      <rPr>
        <sz val="7"/>
        <color rgb="FF231F20"/>
        <rFont val="Times New Roman"/>
        <family val="1"/>
      </rPr>
      <t xml:space="preserve"> </t>
    </r>
    <r>
      <rPr>
        <sz val="7"/>
        <color rgb="FF231F20"/>
        <rFont val="Arial"/>
        <family val="2"/>
      </rPr>
      <t>Total</t>
    </r>
  </si>
  <si>
    <r>
      <rPr>
        <sz val="7"/>
        <color rgb="FF231F20"/>
        <rFont val="Arial"/>
        <family val="2"/>
      </rPr>
      <t>Receitas</t>
    </r>
    <r>
      <rPr>
        <sz val="7"/>
        <color rgb="FF231F20"/>
        <rFont val="Times New Roman"/>
        <family val="1"/>
      </rPr>
      <t xml:space="preserve"> </t>
    </r>
    <r>
      <rPr>
        <sz val="7"/>
        <color rgb="FF231F20"/>
        <rFont val="Arial"/>
        <family val="2"/>
      </rPr>
      <t>Primárias</t>
    </r>
    <r>
      <rPr>
        <sz val="7"/>
        <color rgb="FF231F20"/>
        <rFont val="Times New Roman"/>
        <family val="1"/>
      </rPr>
      <t xml:space="preserve"> </t>
    </r>
    <r>
      <rPr>
        <sz val="7"/>
        <color rgb="FF231F20"/>
        <rFont val="Arial"/>
        <family val="2"/>
      </rPr>
      <t>(I)</t>
    </r>
  </si>
  <si>
    <r>
      <rPr>
        <sz val="7"/>
        <color rgb="FF231F20"/>
        <rFont val="Arial"/>
        <family val="2"/>
      </rPr>
      <t>Despesa</t>
    </r>
    <r>
      <rPr>
        <sz val="7"/>
        <color rgb="FF231F20"/>
        <rFont val="Times New Roman"/>
        <family val="1"/>
      </rPr>
      <t xml:space="preserve"> </t>
    </r>
    <r>
      <rPr>
        <sz val="7"/>
        <color rgb="FF231F20"/>
        <rFont val="Arial"/>
        <family val="2"/>
      </rPr>
      <t>Total</t>
    </r>
  </si>
  <si>
    <r>
      <rPr>
        <sz val="7"/>
        <color rgb="FF231F20"/>
        <rFont val="Arial"/>
        <family val="2"/>
      </rPr>
      <t>Despesas</t>
    </r>
    <r>
      <rPr>
        <sz val="7"/>
        <color rgb="FF231F20"/>
        <rFont val="Times New Roman"/>
        <family val="1"/>
      </rPr>
      <t xml:space="preserve"> </t>
    </r>
    <r>
      <rPr>
        <sz val="7"/>
        <color rgb="FF231F20"/>
        <rFont val="Arial"/>
        <family val="2"/>
      </rPr>
      <t>Primárias</t>
    </r>
    <r>
      <rPr>
        <sz val="7"/>
        <color rgb="FF231F20"/>
        <rFont val="Times New Roman"/>
        <family val="1"/>
      </rPr>
      <t xml:space="preserve"> </t>
    </r>
    <r>
      <rPr>
        <sz val="7"/>
        <color rgb="FF231F20"/>
        <rFont val="Arial"/>
        <family val="2"/>
      </rPr>
      <t>(II)</t>
    </r>
  </si>
  <si>
    <r>
      <rPr>
        <sz val="7"/>
        <color rgb="FF231F20"/>
        <rFont val="Arial"/>
        <family val="2"/>
      </rPr>
      <t>Resultado</t>
    </r>
    <r>
      <rPr>
        <sz val="7"/>
        <color rgb="FF231F20"/>
        <rFont val="Times New Roman"/>
        <family val="1"/>
      </rPr>
      <t xml:space="preserve"> </t>
    </r>
    <r>
      <rPr>
        <sz val="7"/>
        <color rgb="FF231F20"/>
        <rFont val="Arial"/>
        <family val="2"/>
      </rPr>
      <t>Primário</t>
    </r>
    <r>
      <rPr>
        <sz val="7"/>
        <color rgb="FF231F20"/>
        <rFont val="Times New Roman"/>
        <family val="1"/>
      </rPr>
      <t xml:space="preserve"> </t>
    </r>
    <r>
      <rPr>
        <sz val="7"/>
        <color rgb="FF231F20"/>
        <rFont val="Arial"/>
        <family val="2"/>
      </rPr>
      <t>(III)</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(I</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II)</t>
    </r>
  </si>
  <si>
    <r>
      <rPr>
        <sz val="7"/>
        <color rgb="FF231F20"/>
        <rFont val="Arial"/>
        <family val="2"/>
      </rPr>
      <t>Resultado</t>
    </r>
    <r>
      <rPr>
        <sz val="7"/>
        <color rgb="FF231F20"/>
        <rFont val="Times New Roman"/>
        <family val="1"/>
      </rPr>
      <t xml:space="preserve"> </t>
    </r>
    <r>
      <rPr>
        <sz val="7"/>
        <color rgb="FF231F20"/>
        <rFont val="Arial"/>
        <family val="2"/>
      </rPr>
      <t>Nominal</t>
    </r>
  </si>
  <si>
    <r>
      <rPr>
        <sz val="7"/>
        <color rgb="FF231F20"/>
        <rFont val="Arial"/>
        <family val="2"/>
      </rPr>
      <t>Dívida</t>
    </r>
    <r>
      <rPr>
        <sz val="7"/>
        <color rgb="FF231F20"/>
        <rFont val="Times New Roman"/>
        <family val="1"/>
      </rPr>
      <t xml:space="preserve"> </t>
    </r>
    <r>
      <rPr>
        <sz val="7"/>
        <color rgb="FF231F20"/>
        <rFont val="Arial"/>
        <family val="2"/>
      </rPr>
      <t>Pública</t>
    </r>
    <r>
      <rPr>
        <sz val="7"/>
        <color rgb="FF231F20"/>
        <rFont val="Times New Roman"/>
        <family val="1"/>
      </rPr>
      <t xml:space="preserve"> </t>
    </r>
    <r>
      <rPr>
        <sz val="7"/>
        <color rgb="FF231F20"/>
        <rFont val="Arial"/>
        <family val="2"/>
      </rPr>
      <t>Consolidada</t>
    </r>
  </si>
  <si>
    <r>
      <rPr>
        <sz val="7"/>
        <color rgb="FF231F20"/>
        <rFont val="Arial"/>
        <family val="2"/>
      </rPr>
      <t>Dívida</t>
    </r>
    <r>
      <rPr>
        <sz val="7"/>
        <color rgb="FF231F20"/>
        <rFont val="Times New Roman"/>
        <family val="1"/>
      </rPr>
      <t xml:space="preserve"> </t>
    </r>
    <r>
      <rPr>
        <sz val="7"/>
        <color rgb="FF231F20"/>
        <rFont val="Arial"/>
        <family val="2"/>
      </rPr>
      <t>Consolidada</t>
    </r>
    <r>
      <rPr>
        <sz val="7"/>
        <color rgb="FF231F20"/>
        <rFont val="Times New Roman"/>
        <family val="1"/>
      </rPr>
      <t xml:space="preserve"> </t>
    </r>
    <r>
      <rPr>
        <sz val="7"/>
        <color rgb="FF231F20"/>
        <rFont val="Arial"/>
        <family val="2"/>
      </rPr>
      <t>Líquida</t>
    </r>
  </si>
  <si>
    <r>
      <rPr>
        <sz val="7"/>
        <color rgb="FF231F20"/>
        <rFont val="Arial"/>
        <family val="2"/>
      </rPr>
      <t>AMF</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Demonstrativo</t>
    </r>
    <r>
      <rPr>
        <sz val="7"/>
        <color rgb="FF231F20"/>
        <rFont val="Times New Roman"/>
        <family val="1"/>
      </rPr>
      <t xml:space="preserve"> </t>
    </r>
    <r>
      <rPr>
        <sz val="7"/>
        <color rgb="FF231F20"/>
        <rFont val="Arial"/>
        <family val="2"/>
      </rPr>
      <t>3</t>
    </r>
    <r>
      <rPr>
        <sz val="7"/>
        <color rgb="FF231F20"/>
        <rFont val="Times New Roman"/>
        <family val="1"/>
      </rPr>
      <t xml:space="preserve"> </t>
    </r>
    <r>
      <rPr>
        <sz val="7"/>
        <color rgb="FF231F20"/>
        <rFont val="Arial"/>
        <family val="2"/>
      </rPr>
      <t>(LRF,</t>
    </r>
    <r>
      <rPr>
        <sz val="7"/>
        <color rgb="FF231F20"/>
        <rFont val="Times New Roman"/>
        <family val="1"/>
      </rPr>
      <t xml:space="preserve"> </t>
    </r>
    <r>
      <rPr>
        <sz val="7"/>
        <color rgb="FF231F20"/>
        <rFont val="Arial"/>
        <family val="2"/>
      </rPr>
      <t>art.4º,</t>
    </r>
    <r>
      <rPr>
        <sz val="7"/>
        <color rgb="FF231F20"/>
        <rFont val="Times New Roman"/>
        <family val="1"/>
      </rPr>
      <t xml:space="preserve"> </t>
    </r>
    <r>
      <rPr>
        <sz val="7"/>
        <color rgb="FF231F20"/>
        <rFont val="Arial"/>
        <family val="2"/>
      </rPr>
      <t>§2º,</t>
    </r>
    <r>
      <rPr>
        <sz val="7"/>
        <color rgb="FF231F20"/>
        <rFont val="Times New Roman"/>
        <family val="1"/>
      </rPr>
      <t xml:space="preserve"> </t>
    </r>
    <r>
      <rPr>
        <sz val="7"/>
        <color rgb="FF231F20"/>
        <rFont val="Arial"/>
        <family val="2"/>
      </rPr>
      <t>inciso</t>
    </r>
    <r>
      <rPr>
        <sz val="7"/>
        <color rgb="FF231F20"/>
        <rFont val="Times New Roman"/>
        <family val="1"/>
      </rPr>
      <t xml:space="preserve"> </t>
    </r>
    <r>
      <rPr>
        <sz val="7"/>
        <color rgb="FF231F20"/>
        <rFont val="Arial"/>
        <family val="2"/>
      </rPr>
      <t>II)</t>
    </r>
  </si>
  <si>
    <r>
      <rPr>
        <b/>
        <sz val="7"/>
        <color rgb="FF231F20"/>
        <rFont val="Arial"/>
        <family val="2"/>
      </rPr>
      <t>%</t>
    </r>
  </si>
  <si>
    <r>
      <rPr>
        <sz val="7"/>
        <color rgb="FF231F20"/>
        <rFont val="Arial"/>
        <family val="2"/>
      </rPr>
      <t>Resultado</t>
    </r>
    <r>
      <rPr>
        <sz val="7"/>
        <color rgb="FF231F20"/>
        <rFont val="Times New Roman"/>
        <family val="1"/>
      </rPr>
      <t xml:space="preserve"> </t>
    </r>
    <r>
      <rPr>
        <sz val="7"/>
        <color rgb="FF231F20"/>
        <rFont val="Arial"/>
        <family val="2"/>
      </rPr>
      <t>Primário</t>
    </r>
    <r>
      <rPr>
        <sz val="7"/>
        <color rgb="FF231F20"/>
        <rFont val="Times New Roman"/>
        <family val="1"/>
      </rPr>
      <t xml:space="preserve"> </t>
    </r>
    <r>
      <rPr>
        <sz val="7"/>
        <color rgb="FF231F20"/>
        <rFont val="Arial"/>
        <family val="2"/>
      </rPr>
      <t>(III)</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(I</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II)</t>
    </r>
  </si>
  <si>
    <r>
      <rPr>
        <b/>
        <sz val="7"/>
        <color rgb="FF231F20"/>
        <rFont val="Arial"/>
        <family val="2"/>
      </rPr>
      <t>PATRIMÔNIO</t>
    </r>
    <r>
      <rPr>
        <sz val="7"/>
        <color rgb="FF231F20"/>
        <rFont val="Times New Roman"/>
        <family val="1"/>
      </rPr>
      <t xml:space="preserve"> </t>
    </r>
    <r>
      <rPr>
        <b/>
        <sz val="7"/>
        <color rgb="FF231F20"/>
        <rFont val="Arial"/>
        <family val="2"/>
      </rPr>
      <t>LÍQUIDO</t>
    </r>
  </si>
  <si>
    <r>
      <rPr>
        <sz val="7"/>
        <color rgb="FF231F20"/>
        <rFont val="Arial"/>
        <family val="2"/>
      </rPr>
      <t>Patrimônio</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Capital</t>
    </r>
  </si>
  <si>
    <r>
      <rPr>
        <sz val="7"/>
        <color rgb="FF231F20"/>
        <rFont val="Arial"/>
        <family val="2"/>
      </rPr>
      <t>Reservas</t>
    </r>
  </si>
  <si>
    <r>
      <rPr>
        <sz val="7"/>
        <color rgb="FF231F20"/>
        <rFont val="Arial"/>
        <family val="2"/>
      </rPr>
      <t>Resultado</t>
    </r>
    <r>
      <rPr>
        <sz val="7"/>
        <color rgb="FF231F20"/>
        <rFont val="Times New Roman"/>
        <family val="1"/>
      </rPr>
      <t xml:space="preserve"> </t>
    </r>
    <r>
      <rPr>
        <sz val="7"/>
        <color rgb="FF231F20"/>
        <rFont val="Arial"/>
        <family val="2"/>
      </rPr>
      <t>Acumulado</t>
    </r>
  </si>
  <si>
    <r>
      <rPr>
        <b/>
        <sz val="7"/>
        <color rgb="FF231F20"/>
        <rFont val="Arial"/>
        <family val="2"/>
      </rPr>
      <t>REGIME</t>
    </r>
    <r>
      <rPr>
        <sz val="7"/>
        <color rgb="FF231F20"/>
        <rFont val="Times New Roman"/>
        <family val="1"/>
      </rPr>
      <t xml:space="preserve"> </t>
    </r>
    <r>
      <rPr>
        <b/>
        <sz val="7"/>
        <color rgb="FF231F20"/>
        <rFont val="Arial"/>
        <family val="2"/>
      </rPr>
      <t>PREVIDENCIÁRIO</t>
    </r>
  </si>
  <si>
    <r>
      <rPr>
        <sz val="7"/>
        <color rgb="FF231F20"/>
        <rFont val="Arial"/>
        <family val="2"/>
      </rPr>
      <t>Patrimônio</t>
    </r>
  </si>
  <si>
    <r>
      <rPr>
        <b/>
        <sz val="6.5"/>
        <color rgb="FF231F20"/>
        <rFont val="Arial"/>
        <family val="2"/>
      </rPr>
      <t>AMF</t>
    </r>
    <r>
      <rPr>
        <sz val="6.5"/>
        <color rgb="FF231F20"/>
        <rFont val="Times New Roman"/>
        <family val="1"/>
      </rPr>
      <t xml:space="preserve"> </t>
    </r>
    <r>
      <rPr>
        <b/>
        <sz val="6.5"/>
        <color rgb="FF231F20"/>
        <rFont val="Arial"/>
        <family val="2"/>
      </rPr>
      <t>/</t>
    </r>
    <r>
      <rPr>
        <sz val="6.5"/>
        <color rgb="FF231F20"/>
        <rFont val="Times New Roman"/>
        <family val="1"/>
      </rPr>
      <t xml:space="preserve"> </t>
    </r>
    <r>
      <rPr>
        <b/>
        <sz val="6.5"/>
        <color rgb="FF231F20"/>
        <rFont val="Arial"/>
        <family val="2"/>
      </rPr>
      <t>Tabela</t>
    </r>
    <r>
      <rPr>
        <sz val="6.5"/>
        <color rgb="FF231F20"/>
        <rFont val="Times New Roman"/>
        <family val="1"/>
      </rPr>
      <t xml:space="preserve"> </t>
    </r>
    <r>
      <rPr>
        <b/>
        <sz val="6.5"/>
        <color rgb="FF231F20"/>
        <rFont val="Arial"/>
        <family val="2"/>
      </rPr>
      <t>5</t>
    </r>
    <r>
      <rPr>
        <sz val="6.5"/>
        <color rgb="FF231F20"/>
        <rFont val="Times New Roman"/>
        <family val="1"/>
      </rPr>
      <t xml:space="preserve"> </t>
    </r>
    <r>
      <rPr>
        <b/>
        <sz val="6.5"/>
        <color rgb="FF231F20"/>
        <rFont val="Arial"/>
        <family val="2"/>
      </rPr>
      <t>-</t>
    </r>
    <r>
      <rPr>
        <sz val="6.5"/>
        <color rgb="FF231F20"/>
        <rFont val="Times New Roman"/>
        <family val="1"/>
      </rPr>
      <t xml:space="preserve"> </t>
    </r>
    <r>
      <rPr>
        <b/>
        <sz val="6.5"/>
        <color rgb="FF231F20"/>
        <rFont val="Arial"/>
        <family val="2"/>
      </rPr>
      <t>DEMONSTRATIVO</t>
    </r>
    <r>
      <rPr>
        <sz val="6.5"/>
        <color rgb="FF231F20"/>
        <rFont val="Times New Roman"/>
        <family val="1"/>
      </rPr>
      <t xml:space="preserve"> </t>
    </r>
    <r>
      <rPr>
        <b/>
        <sz val="6.5"/>
        <color rgb="FF231F20"/>
        <rFont val="Arial"/>
        <family val="2"/>
      </rPr>
      <t>5</t>
    </r>
    <r>
      <rPr>
        <sz val="6.5"/>
        <color rgb="FF231F20"/>
        <rFont val="Times New Roman"/>
        <family val="1"/>
      </rPr>
      <t xml:space="preserve"> </t>
    </r>
    <r>
      <rPr>
        <b/>
        <sz val="6.5"/>
        <color rgb="FF231F20"/>
        <rFont val="Arial"/>
        <family val="2"/>
      </rPr>
      <t>-</t>
    </r>
    <r>
      <rPr>
        <sz val="6.5"/>
        <color rgb="FF231F20"/>
        <rFont val="Times New Roman"/>
        <family val="1"/>
      </rPr>
      <t xml:space="preserve"> </t>
    </r>
    <r>
      <rPr>
        <b/>
        <sz val="6.5"/>
        <color rgb="FF231F20"/>
        <rFont val="Arial"/>
        <family val="2"/>
      </rPr>
      <t>ORIGEM</t>
    </r>
    <r>
      <rPr>
        <sz val="6.5"/>
        <color rgb="FF231F20"/>
        <rFont val="Times New Roman"/>
        <family val="1"/>
      </rPr>
      <t xml:space="preserve"> </t>
    </r>
    <r>
      <rPr>
        <b/>
        <sz val="6.5"/>
        <color rgb="FF231F20"/>
        <rFont val="Arial"/>
        <family val="2"/>
      </rPr>
      <t>E</t>
    </r>
    <r>
      <rPr>
        <sz val="6.5"/>
        <color rgb="FF231F20"/>
        <rFont val="Times New Roman"/>
        <family val="1"/>
      </rPr>
      <t xml:space="preserve"> </t>
    </r>
    <r>
      <rPr>
        <b/>
        <sz val="6.5"/>
        <color rgb="FF231F20"/>
        <rFont val="Arial"/>
        <family val="2"/>
      </rPr>
      <t>APLICAÇÃO</t>
    </r>
    <r>
      <rPr>
        <sz val="6.5"/>
        <color rgb="FF231F20"/>
        <rFont val="Times New Roman"/>
        <family val="1"/>
      </rPr>
      <t xml:space="preserve"> </t>
    </r>
    <r>
      <rPr>
        <b/>
        <sz val="6.5"/>
        <color rgb="FF231F20"/>
        <rFont val="Arial"/>
        <family val="2"/>
      </rPr>
      <t>DOS</t>
    </r>
    <r>
      <rPr>
        <sz val="6.5"/>
        <color rgb="FF231F20"/>
        <rFont val="Times New Roman"/>
        <family val="1"/>
      </rPr>
      <t xml:space="preserve"> </t>
    </r>
    <r>
      <rPr>
        <b/>
        <sz val="6.5"/>
        <color rgb="FF231F20"/>
        <rFont val="Arial"/>
        <family val="2"/>
      </rPr>
      <t>RECURSOS</t>
    </r>
    <r>
      <rPr>
        <sz val="6.5"/>
        <color rgb="FF231F20"/>
        <rFont val="Times New Roman"/>
        <family val="1"/>
      </rPr>
      <t xml:space="preserve"> </t>
    </r>
    <r>
      <rPr>
        <b/>
        <sz val="6.5"/>
        <color rgb="FF231F20"/>
        <rFont val="Arial"/>
        <family val="2"/>
      </rPr>
      <t>OBTIDOS</t>
    </r>
    <r>
      <rPr>
        <sz val="6.5"/>
        <color rgb="FF231F20"/>
        <rFont val="Times New Roman"/>
        <family val="1"/>
      </rPr>
      <t xml:space="preserve"> </t>
    </r>
    <r>
      <rPr>
        <b/>
        <sz val="6.5"/>
        <color rgb="FF231F20"/>
        <rFont val="Arial"/>
        <family val="2"/>
      </rPr>
      <t>COM</t>
    </r>
    <r>
      <rPr>
        <sz val="6.5"/>
        <color rgb="FF231F20"/>
        <rFont val="Times New Roman"/>
        <family val="1"/>
      </rPr>
      <t xml:space="preserve"> </t>
    </r>
    <r>
      <rPr>
        <b/>
        <sz val="6.5"/>
        <color rgb="FF231F20"/>
        <rFont val="Arial"/>
        <family val="2"/>
      </rPr>
      <t>A</t>
    </r>
    <r>
      <rPr>
        <sz val="6.5"/>
        <color rgb="FF231F20"/>
        <rFont val="Times New Roman"/>
        <family val="1"/>
      </rPr>
      <t xml:space="preserve"> </t>
    </r>
    <r>
      <rPr>
        <b/>
        <sz val="6.5"/>
        <color rgb="FF231F20"/>
        <rFont val="Arial"/>
        <family val="2"/>
      </rPr>
      <t>ALIENAÇÃO</t>
    </r>
    <r>
      <rPr>
        <sz val="6.5"/>
        <color rgb="FF231F20"/>
        <rFont val="Times New Roman"/>
        <family val="1"/>
      </rPr>
      <t xml:space="preserve"> </t>
    </r>
    <r>
      <rPr>
        <b/>
        <sz val="6.5"/>
        <color rgb="FF231F20"/>
        <rFont val="Arial"/>
        <family val="2"/>
      </rPr>
      <t>DE</t>
    </r>
    <r>
      <rPr>
        <sz val="6.5"/>
        <color rgb="FF231F20"/>
        <rFont val="Times New Roman"/>
        <family val="1"/>
      </rPr>
      <t xml:space="preserve"> </t>
    </r>
    <r>
      <rPr>
        <b/>
        <sz val="6.5"/>
        <color rgb="FF231F20"/>
        <rFont val="Arial"/>
        <family val="2"/>
      </rPr>
      <t>ATIVOS</t>
    </r>
  </si>
  <si>
    <r>
      <rPr>
        <sz val="7"/>
        <color rgb="FF231F20"/>
        <rFont val="Arial"/>
        <family val="2"/>
      </rPr>
      <t>AMF</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Demonstrativo</t>
    </r>
    <r>
      <rPr>
        <sz val="7"/>
        <color rgb="FF231F20"/>
        <rFont val="Times New Roman"/>
        <family val="1"/>
      </rPr>
      <t xml:space="preserve"> </t>
    </r>
    <r>
      <rPr>
        <sz val="7"/>
        <color rgb="FF231F20"/>
        <rFont val="Arial"/>
        <family val="2"/>
      </rPr>
      <t>5</t>
    </r>
    <r>
      <rPr>
        <sz val="7"/>
        <color rgb="FF231F20"/>
        <rFont val="Times New Roman"/>
        <family val="1"/>
      </rPr>
      <t xml:space="preserve"> </t>
    </r>
    <r>
      <rPr>
        <sz val="7"/>
        <color rgb="FF231F20"/>
        <rFont val="Arial"/>
        <family val="2"/>
      </rPr>
      <t>(LRF,</t>
    </r>
    <r>
      <rPr>
        <sz val="7"/>
        <color rgb="FF231F20"/>
        <rFont val="Times New Roman"/>
        <family val="1"/>
      </rPr>
      <t xml:space="preserve"> </t>
    </r>
    <r>
      <rPr>
        <sz val="7"/>
        <color rgb="FF231F20"/>
        <rFont val="Arial"/>
        <family val="2"/>
      </rPr>
      <t>art.4º,</t>
    </r>
    <r>
      <rPr>
        <sz val="7"/>
        <color rgb="FF231F20"/>
        <rFont val="Times New Roman"/>
        <family val="1"/>
      </rPr>
      <t xml:space="preserve"> </t>
    </r>
    <r>
      <rPr>
        <sz val="7"/>
        <color rgb="FF231F20"/>
        <rFont val="Arial"/>
        <family val="2"/>
      </rPr>
      <t>§2º,</t>
    </r>
    <r>
      <rPr>
        <sz val="7"/>
        <color rgb="FF231F20"/>
        <rFont val="Times New Roman"/>
        <family val="1"/>
      </rPr>
      <t xml:space="preserve"> </t>
    </r>
    <r>
      <rPr>
        <sz val="7"/>
        <color rgb="FF231F20"/>
        <rFont val="Arial"/>
        <family val="2"/>
      </rPr>
      <t>inciso</t>
    </r>
    <r>
      <rPr>
        <sz val="7"/>
        <color rgb="FF231F20"/>
        <rFont val="Times New Roman"/>
        <family val="1"/>
      </rPr>
      <t xml:space="preserve"> </t>
    </r>
    <r>
      <rPr>
        <sz val="7"/>
        <color rgb="FF231F20"/>
        <rFont val="Arial"/>
        <family val="2"/>
      </rPr>
      <t>III)</t>
    </r>
    <r>
      <rPr>
        <sz val="7"/>
        <color rgb="FF231F20"/>
        <rFont val="Times New Roman"/>
        <family val="1"/>
      </rPr>
      <t xml:space="preserve">                                                                                                                                        </t>
    </r>
    <r>
      <rPr>
        <sz val="7"/>
        <color rgb="FF231F20"/>
        <rFont val="Arial"/>
        <family val="2"/>
      </rPr>
      <t>R$</t>
    </r>
    <r>
      <rPr>
        <sz val="7"/>
        <color rgb="FF231F20"/>
        <rFont val="Times New Roman"/>
        <family val="1"/>
      </rPr>
      <t xml:space="preserve"> </t>
    </r>
    <r>
      <rPr>
        <sz val="7"/>
        <color rgb="FF231F20"/>
        <rFont val="Arial"/>
        <family val="2"/>
      </rPr>
      <t>1,00</t>
    </r>
  </si>
  <si>
    <r>
      <rPr>
        <b/>
        <u/>
        <sz val="7"/>
        <color rgb="FF231F20"/>
        <rFont val="Arial"/>
        <family val="2"/>
      </rPr>
      <t>RECEITAS</t>
    </r>
    <r>
      <rPr>
        <u/>
        <sz val="7"/>
        <color rgb="FF231F20"/>
        <rFont val="Times New Roman"/>
        <family val="1"/>
      </rPr>
      <t> </t>
    </r>
    <r>
      <rPr>
        <b/>
        <u/>
        <sz val="7"/>
        <color rgb="FF231F20"/>
        <rFont val="Arial"/>
        <family val="2"/>
      </rPr>
      <t>REALIZADAS</t>
    </r>
  </si>
  <si>
    <r>
      <rPr>
        <b/>
        <sz val="7"/>
        <color rgb="FF231F20"/>
        <rFont val="Arial"/>
        <family val="2"/>
      </rPr>
      <t>RECEITAS</t>
    </r>
    <r>
      <rPr>
        <sz val="7"/>
        <color rgb="FF231F20"/>
        <rFont val="Times New Roman"/>
        <family val="1"/>
      </rPr>
      <t xml:space="preserve"> </t>
    </r>
    <r>
      <rPr>
        <b/>
        <sz val="7"/>
        <color rgb="FF231F20"/>
        <rFont val="Arial"/>
        <family val="2"/>
      </rPr>
      <t>DE</t>
    </r>
    <r>
      <rPr>
        <sz val="7"/>
        <color rgb="FF231F20"/>
        <rFont val="Times New Roman"/>
        <family val="1"/>
      </rPr>
      <t xml:space="preserve"> </t>
    </r>
    <r>
      <rPr>
        <b/>
        <sz val="7"/>
        <color rgb="FF231F20"/>
        <rFont val="Arial"/>
        <family val="2"/>
      </rPr>
      <t>CAPITAL</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ALIENAÇÃO</t>
    </r>
    <r>
      <rPr>
        <sz val="7"/>
        <color rgb="FF231F20"/>
        <rFont val="Times New Roman"/>
        <family val="1"/>
      </rPr>
      <t xml:space="preserve"> </t>
    </r>
    <r>
      <rPr>
        <b/>
        <sz val="7"/>
        <color rgb="FF231F20"/>
        <rFont val="Arial"/>
        <family val="2"/>
      </rPr>
      <t>DE</t>
    </r>
    <r>
      <rPr>
        <sz val="7"/>
        <color rgb="FF231F20"/>
        <rFont val="Times New Roman"/>
        <family val="1"/>
      </rPr>
      <t xml:space="preserve"> </t>
    </r>
    <r>
      <rPr>
        <b/>
        <sz val="7"/>
        <color rgb="FF231F20"/>
        <rFont val="Arial"/>
        <family val="2"/>
      </rPr>
      <t>ATIVOS</t>
    </r>
    <r>
      <rPr>
        <sz val="7"/>
        <color rgb="FF231F20"/>
        <rFont val="Times New Roman"/>
        <family val="1"/>
      </rPr>
      <t xml:space="preserve"> </t>
    </r>
    <r>
      <rPr>
        <b/>
        <sz val="7"/>
        <color rgb="FF231F20"/>
        <rFont val="Arial"/>
        <family val="2"/>
      </rPr>
      <t>(I)</t>
    </r>
  </si>
  <si>
    <r>
      <rPr>
        <sz val="7"/>
        <color rgb="FF231F20"/>
        <rFont val="Arial"/>
        <family val="2"/>
      </rPr>
      <t>Alienação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Bens</t>
    </r>
    <r>
      <rPr>
        <sz val="7"/>
        <color rgb="FF231F20"/>
        <rFont val="Times New Roman"/>
        <family val="1"/>
      </rPr>
      <t xml:space="preserve"> </t>
    </r>
    <r>
      <rPr>
        <sz val="7"/>
        <color rgb="FF231F20"/>
        <rFont val="Arial"/>
        <family val="2"/>
      </rPr>
      <t>Móveis</t>
    </r>
  </si>
  <si>
    <r>
      <rPr>
        <sz val="7"/>
        <color rgb="FF231F20"/>
        <rFont val="Arial"/>
        <family val="2"/>
      </rPr>
      <t>Alienação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Bens</t>
    </r>
    <r>
      <rPr>
        <sz val="7"/>
        <color rgb="FF231F20"/>
        <rFont val="Times New Roman"/>
        <family val="1"/>
      </rPr>
      <t xml:space="preserve"> </t>
    </r>
    <r>
      <rPr>
        <sz val="7"/>
        <color rgb="FF231F20"/>
        <rFont val="Arial"/>
        <family val="2"/>
      </rPr>
      <t>Imóveis</t>
    </r>
  </si>
  <si>
    <r>
      <rPr>
        <sz val="7"/>
        <color rgb="FF231F20"/>
        <rFont val="Arial"/>
        <family val="2"/>
      </rPr>
      <t>Rendimentos</t>
    </r>
  </si>
  <si>
    <r>
      <rPr>
        <b/>
        <u/>
        <sz val="7"/>
        <color rgb="FF231F20"/>
        <rFont val="Arial"/>
        <family val="2"/>
      </rPr>
      <t>DESPESAS</t>
    </r>
    <r>
      <rPr>
        <u/>
        <sz val="7"/>
        <color rgb="FF231F20"/>
        <rFont val="Times New Roman"/>
        <family val="1"/>
      </rPr>
      <t> </t>
    </r>
    <r>
      <rPr>
        <b/>
        <u/>
        <sz val="7"/>
        <color rgb="FF231F20"/>
        <rFont val="Arial"/>
        <family val="2"/>
      </rPr>
      <t>EXECUTADAS</t>
    </r>
  </si>
  <si>
    <r>
      <rPr>
        <b/>
        <sz val="7"/>
        <color rgb="FF231F20"/>
        <rFont val="Arial"/>
        <family val="2"/>
      </rPr>
      <t>APLICAÇÃO</t>
    </r>
    <r>
      <rPr>
        <sz val="7"/>
        <color rgb="FF231F20"/>
        <rFont val="Times New Roman"/>
        <family val="1"/>
      </rPr>
      <t xml:space="preserve"> </t>
    </r>
    <r>
      <rPr>
        <b/>
        <sz val="7"/>
        <color rgb="FF231F20"/>
        <rFont val="Arial"/>
        <family val="2"/>
      </rPr>
      <t>DOS</t>
    </r>
    <r>
      <rPr>
        <sz val="7"/>
        <color rgb="FF231F20"/>
        <rFont val="Times New Roman"/>
        <family val="1"/>
      </rPr>
      <t xml:space="preserve"> </t>
    </r>
    <r>
      <rPr>
        <b/>
        <sz val="7"/>
        <color rgb="FF231F20"/>
        <rFont val="Arial"/>
        <family val="2"/>
      </rPr>
      <t>RECURSOS</t>
    </r>
    <r>
      <rPr>
        <sz val="7"/>
        <color rgb="FF231F20"/>
        <rFont val="Times New Roman"/>
        <family val="1"/>
      </rPr>
      <t xml:space="preserve"> </t>
    </r>
    <r>
      <rPr>
        <b/>
        <sz val="7"/>
        <color rgb="FF231F20"/>
        <rFont val="Arial"/>
        <family val="2"/>
      </rPr>
      <t>DA</t>
    </r>
    <r>
      <rPr>
        <sz val="7"/>
        <color rgb="FF231F20"/>
        <rFont val="Times New Roman"/>
        <family val="1"/>
      </rPr>
      <t xml:space="preserve"> </t>
    </r>
    <r>
      <rPr>
        <b/>
        <sz val="7"/>
        <color rgb="FF231F20"/>
        <rFont val="Arial"/>
        <family val="2"/>
      </rPr>
      <t>ALIENAÇÃO</t>
    </r>
    <r>
      <rPr>
        <sz val="7"/>
        <color rgb="FF231F20"/>
        <rFont val="Times New Roman"/>
        <family val="1"/>
      </rPr>
      <t xml:space="preserve"> </t>
    </r>
    <r>
      <rPr>
        <b/>
        <sz val="7"/>
        <color rgb="FF231F20"/>
        <rFont val="Arial"/>
        <family val="2"/>
      </rPr>
      <t xml:space="preserve">DE
</t>
    </r>
    <r>
      <rPr>
        <b/>
        <sz val="7"/>
        <color rgb="FF231F20"/>
        <rFont val="Arial"/>
        <family val="2"/>
      </rPr>
      <t>ATIVOS</t>
    </r>
    <r>
      <rPr>
        <sz val="7"/>
        <color rgb="FF231F20"/>
        <rFont val="Times New Roman"/>
        <family val="1"/>
      </rPr>
      <t xml:space="preserve"> </t>
    </r>
    <r>
      <rPr>
        <b/>
        <sz val="7"/>
        <color rgb="FF231F20"/>
        <rFont val="Arial"/>
        <family val="2"/>
      </rPr>
      <t>(II)</t>
    </r>
  </si>
  <si>
    <r>
      <rPr>
        <b/>
        <u/>
        <sz val="7"/>
        <color rgb="FF231F20"/>
        <rFont val="Arial"/>
        <family val="2"/>
      </rPr>
      <t>SALDO</t>
    </r>
    <r>
      <rPr>
        <u/>
        <sz val="7"/>
        <color rgb="FF231F20"/>
        <rFont val="Times New Roman"/>
        <family val="1"/>
      </rPr>
      <t> </t>
    </r>
    <r>
      <rPr>
        <b/>
        <u/>
        <sz val="7"/>
        <color rgb="FF231F20"/>
        <rFont val="Arial"/>
        <family val="2"/>
      </rPr>
      <t>FINANCEIRO</t>
    </r>
  </si>
  <si>
    <r>
      <rPr>
        <b/>
        <sz val="7"/>
        <color rgb="FF231F20"/>
        <rFont val="Arial"/>
        <family val="2"/>
      </rPr>
      <t>VALOR</t>
    </r>
    <r>
      <rPr>
        <sz val="7"/>
        <color rgb="FF231F20"/>
        <rFont val="Times New Roman"/>
        <family val="1"/>
      </rPr>
      <t xml:space="preserve"> </t>
    </r>
    <r>
      <rPr>
        <b/>
        <sz val="7"/>
        <color rgb="FF231F20"/>
        <rFont val="Arial"/>
        <family val="2"/>
      </rPr>
      <t>(III)</t>
    </r>
  </si>
  <si>
    <r>
      <rPr>
        <b/>
        <sz val="8"/>
        <color rgb="FF231F20"/>
        <rFont val="Arial"/>
        <family val="2"/>
      </rPr>
      <t>TRIBUTO</t>
    </r>
  </si>
  <si>
    <r>
      <rPr>
        <b/>
        <sz val="8"/>
        <color rgb="FF231F20"/>
        <rFont val="Arial"/>
        <family val="2"/>
      </rPr>
      <t>MODALIDADE</t>
    </r>
  </si>
  <si>
    <r>
      <rPr>
        <b/>
        <sz val="8"/>
        <color rgb="FF231F20"/>
        <rFont val="Arial"/>
        <family val="2"/>
      </rPr>
      <t>SETORES</t>
    </r>
    <r>
      <rPr>
        <sz val="8"/>
        <color rgb="FF231F20"/>
        <rFont val="Times New Roman"/>
        <family val="1"/>
      </rPr>
      <t xml:space="preserve"> </t>
    </r>
    <r>
      <rPr>
        <b/>
        <sz val="8"/>
        <color rgb="FF231F20"/>
        <rFont val="Arial"/>
        <family val="2"/>
      </rPr>
      <t>/</t>
    </r>
    <r>
      <rPr>
        <sz val="8"/>
        <color rgb="FF231F20"/>
        <rFont val="Times New Roman"/>
        <family val="1"/>
      </rPr>
      <t xml:space="preserve"> </t>
    </r>
    <r>
      <rPr>
        <b/>
        <sz val="8"/>
        <color rgb="FF231F20"/>
        <rFont val="Arial"/>
        <family val="2"/>
      </rPr>
      <t>PROGRAMAS</t>
    </r>
    <r>
      <rPr>
        <sz val="8"/>
        <color rgb="FF231F20"/>
        <rFont val="Times New Roman"/>
        <family val="1"/>
      </rPr>
      <t xml:space="preserve"> </t>
    </r>
    <r>
      <rPr>
        <b/>
        <sz val="8"/>
        <color rgb="FF231F20"/>
        <rFont val="Arial"/>
        <family val="2"/>
      </rPr>
      <t>/</t>
    </r>
    <r>
      <rPr>
        <sz val="8"/>
        <color rgb="FF231F20"/>
        <rFont val="Times New Roman"/>
        <family val="1"/>
      </rPr>
      <t xml:space="preserve"> </t>
    </r>
    <r>
      <rPr>
        <b/>
        <sz val="8"/>
        <color rgb="FF231F20"/>
        <rFont val="Arial"/>
        <family val="2"/>
      </rPr>
      <t>BENEFICIÁRIO</t>
    </r>
  </si>
  <si>
    <r>
      <rPr>
        <b/>
        <sz val="8"/>
        <color rgb="FF231F20"/>
        <rFont val="Arial"/>
        <family val="2"/>
      </rPr>
      <t>RENÚNCIA</t>
    </r>
    <r>
      <rPr>
        <sz val="8"/>
        <color rgb="FF231F20"/>
        <rFont val="Times New Roman"/>
        <family val="1"/>
      </rPr>
      <t xml:space="preserve"> </t>
    </r>
    <r>
      <rPr>
        <b/>
        <sz val="8"/>
        <color rgb="FF231F20"/>
        <rFont val="Arial"/>
        <family val="2"/>
      </rPr>
      <t>DE</t>
    </r>
    <r>
      <rPr>
        <sz val="8"/>
        <color rgb="FF231F20"/>
        <rFont val="Times New Roman"/>
        <family val="1"/>
      </rPr>
      <t xml:space="preserve"> </t>
    </r>
    <r>
      <rPr>
        <b/>
        <sz val="8"/>
        <color rgb="FF231F20"/>
        <rFont val="Arial"/>
        <family val="2"/>
      </rPr>
      <t>RECEITA</t>
    </r>
    <r>
      <rPr>
        <sz val="8"/>
        <color rgb="FF231F20"/>
        <rFont val="Times New Roman"/>
        <family val="1"/>
      </rPr>
      <t xml:space="preserve"> </t>
    </r>
    <r>
      <rPr>
        <b/>
        <sz val="8"/>
        <color rgb="FF231F20"/>
        <rFont val="Arial"/>
        <family val="2"/>
      </rPr>
      <t>PREVISTA</t>
    </r>
  </si>
  <si>
    <r>
      <rPr>
        <b/>
        <sz val="8"/>
        <color rgb="FF231F20"/>
        <rFont val="Arial"/>
        <family val="2"/>
      </rPr>
      <t>COMPENSAÇÃO</t>
    </r>
  </si>
  <si>
    <r>
      <rPr>
        <b/>
        <sz val="8"/>
        <color rgb="FF231F20"/>
        <rFont val="Arial"/>
        <family val="2"/>
      </rPr>
      <t>TOTAL</t>
    </r>
  </si>
  <si>
    <r>
      <rPr>
        <b/>
        <sz val="8"/>
        <color rgb="FF231F20"/>
        <rFont val="Arial"/>
        <family val="2"/>
      </rPr>
      <t>PASSIVOS</t>
    </r>
    <r>
      <rPr>
        <sz val="8"/>
        <color rgb="FF231F20"/>
        <rFont val="Times New Roman"/>
        <family val="1"/>
      </rPr>
      <t xml:space="preserve"> </t>
    </r>
    <r>
      <rPr>
        <b/>
        <sz val="8"/>
        <color rgb="FF231F20"/>
        <rFont val="Arial"/>
        <family val="2"/>
      </rPr>
      <t>CONTINGENTES</t>
    </r>
  </si>
  <si>
    <r>
      <rPr>
        <b/>
        <sz val="8"/>
        <color rgb="FF231F20"/>
        <rFont val="Arial"/>
        <family val="2"/>
      </rPr>
      <t>PROVIDÊNCIAS</t>
    </r>
  </si>
  <si>
    <r>
      <rPr>
        <b/>
        <sz val="8"/>
        <color rgb="FF231F20"/>
        <rFont val="Arial"/>
        <family val="2"/>
      </rPr>
      <t>Descrição</t>
    </r>
  </si>
  <si>
    <r>
      <rPr>
        <b/>
        <sz val="8"/>
        <color rgb="FF231F20"/>
        <rFont val="Arial"/>
        <family val="2"/>
      </rPr>
      <t>Valor</t>
    </r>
  </si>
  <si>
    <r>
      <rPr>
        <b/>
        <sz val="8"/>
        <color rgb="FF231F20"/>
        <rFont val="Arial"/>
        <family val="2"/>
      </rPr>
      <t>SUBTOTAL</t>
    </r>
  </si>
  <si>
    <r>
      <rPr>
        <b/>
        <sz val="8"/>
        <color rgb="FF231F20"/>
        <rFont val="Arial"/>
        <family val="2"/>
      </rPr>
      <t>DEMAIS</t>
    </r>
    <r>
      <rPr>
        <sz val="8"/>
        <color rgb="FF231F20"/>
        <rFont val="Times New Roman"/>
        <family val="1"/>
      </rPr>
      <t xml:space="preserve"> </t>
    </r>
    <r>
      <rPr>
        <b/>
        <sz val="8"/>
        <color rgb="FF231F20"/>
        <rFont val="Arial"/>
        <family val="2"/>
      </rPr>
      <t>RISCOS</t>
    </r>
    <r>
      <rPr>
        <sz val="8"/>
        <color rgb="FF231F20"/>
        <rFont val="Times New Roman"/>
        <family val="1"/>
      </rPr>
      <t xml:space="preserve"> </t>
    </r>
    <r>
      <rPr>
        <b/>
        <sz val="8"/>
        <color rgb="FF231F20"/>
        <rFont val="Arial"/>
        <family val="2"/>
      </rPr>
      <t>FISCAIS</t>
    </r>
    <r>
      <rPr>
        <sz val="8"/>
        <color rgb="FF231F20"/>
        <rFont val="Times New Roman"/>
        <family val="1"/>
      </rPr>
      <t xml:space="preserve"> </t>
    </r>
    <r>
      <rPr>
        <b/>
        <sz val="8"/>
        <color rgb="FF231F20"/>
        <rFont val="Arial"/>
        <family val="2"/>
      </rPr>
      <t>PASSIVOS</t>
    </r>
  </si>
  <si>
    <r>
      <rPr>
        <sz val="8"/>
        <color rgb="FF231F20"/>
        <rFont val="Arial"/>
        <family val="2"/>
      </rPr>
      <t>Nota</t>
    </r>
    <r>
      <rPr>
        <sz val="8"/>
        <color rgb="FF231F20"/>
        <rFont val="Times New Roman"/>
        <family val="1"/>
      </rPr>
      <t xml:space="preserve"> </t>
    </r>
    <r>
      <rPr>
        <sz val="8"/>
        <color rgb="FF231F20"/>
        <rFont val="Arial"/>
        <family val="2"/>
      </rPr>
      <t>Explicativa:</t>
    </r>
  </si>
  <si>
    <t>Pessoal e Encargos Sociais</t>
  </si>
  <si>
    <t>Investimentos</t>
  </si>
  <si>
    <t>Inversões Financeiras</t>
  </si>
  <si>
    <t>Amortizações da Divida</t>
  </si>
  <si>
    <t>Reserva de Contingência</t>
  </si>
  <si>
    <t>Juros e Encargos da Divida</t>
  </si>
  <si>
    <t>Outras despesas Correntes</t>
  </si>
  <si>
    <r>
      <rPr>
        <sz val="6.5"/>
        <color rgb="FF231F20"/>
        <rFont val="Arial"/>
        <family val="2"/>
      </rPr>
      <t>Pessoal</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Encargos</t>
    </r>
    <r>
      <rPr>
        <sz val="6.5"/>
        <color rgb="FF231F20"/>
        <rFont val="Times New Roman"/>
        <family val="1"/>
      </rPr>
      <t xml:space="preserve"> </t>
    </r>
    <r>
      <rPr>
        <sz val="6.5"/>
        <color rgb="FF231F20"/>
        <rFont val="Arial"/>
        <family val="2"/>
      </rPr>
      <t>Sociais</t>
    </r>
  </si>
  <si>
    <t xml:space="preserve">Juros e Encargos </t>
  </si>
  <si>
    <t>Despesas Correntes</t>
  </si>
  <si>
    <r>
      <rPr>
        <sz val="6.5"/>
        <color rgb="FF231F20"/>
        <rFont val="Arial"/>
        <family val="2"/>
      </rPr>
      <t>Investimentos</t>
    </r>
    <r>
      <rPr>
        <sz val="6.5"/>
        <color rgb="FF231F20"/>
        <rFont val="Times New Roman"/>
        <family val="1"/>
      </rPr>
      <t xml:space="preserve"> </t>
    </r>
  </si>
  <si>
    <t xml:space="preserve">Amortizações de Dividas </t>
  </si>
  <si>
    <t>TCE/MG e conforme pág. 219 do Manual de Demonstrativos Fiscais - 8ª edição / STN, em que foram excluídas as despesas Intraorçamentárias referente a este grupo de despesa.</t>
  </si>
  <si>
    <t>Intraorçamentárias referente a este grupo de despesa.</t>
  </si>
  <si>
    <t>dos programas de governo.</t>
  </si>
  <si>
    <r>
      <rPr>
        <sz val="6.5"/>
        <color rgb="FF231F20"/>
        <rFont val="Arial"/>
        <family val="2"/>
      </rPr>
      <t>4)</t>
    </r>
    <r>
      <rPr>
        <sz val="6.5"/>
        <color rgb="FF231F20"/>
        <rFont val="Times New Roman"/>
        <family val="1"/>
      </rPr>
      <t xml:space="preserve">  </t>
    </r>
    <r>
      <rPr>
        <sz val="6.5"/>
        <color rgb="FF231F20"/>
        <rFont val="Arial"/>
        <family val="2"/>
      </rPr>
      <t>Nas</t>
    </r>
    <r>
      <rPr>
        <sz val="6.5"/>
        <color rgb="FF231F20"/>
        <rFont val="Times New Roman"/>
        <family val="1"/>
      </rPr>
      <t xml:space="preserve"> </t>
    </r>
    <r>
      <rPr>
        <sz val="6.5"/>
        <color rgb="FF231F20"/>
        <rFont val="Arial"/>
        <family val="2"/>
      </rPr>
      <t>Despesas</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Capital,</t>
    </r>
    <r>
      <rPr>
        <sz val="6.5"/>
        <color rgb="FF231F20"/>
        <rFont val="Times New Roman"/>
        <family val="1"/>
      </rPr>
      <t xml:space="preserve">  </t>
    </r>
    <r>
      <rPr>
        <sz val="6.5"/>
        <color rgb="FF231F20"/>
        <rFont val="Arial"/>
        <family val="2"/>
      </rPr>
      <t>levou-se</t>
    </r>
    <r>
      <rPr>
        <sz val="6.5"/>
        <color rgb="FF231F20"/>
        <rFont val="Times New Roman"/>
        <family val="1"/>
      </rPr>
      <t xml:space="preserve"> </t>
    </r>
    <r>
      <rPr>
        <sz val="6.5"/>
        <color rgb="FF231F20"/>
        <rFont val="Arial"/>
        <family val="2"/>
      </rPr>
      <t>em</t>
    </r>
    <r>
      <rPr>
        <sz val="6.5"/>
        <color rgb="FF231F20"/>
        <rFont val="Times New Roman"/>
        <family val="1"/>
      </rPr>
      <t xml:space="preserve">  </t>
    </r>
    <r>
      <rPr>
        <sz val="6.5"/>
        <color rgb="FF231F20"/>
        <rFont val="Arial"/>
        <family val="2"/>
      </rPr>
      <t>conta</t>
    </r>
    <r>
      <rPr>
        <sz val="6.5"/>
        <color rgb="FF231F20"/>
        <rFont val="Times New Roman"/>
        <family val="1"/>
      </rPr>
      <t xml:space="preserve"> </t>
    </r>
    <r>
      <rPr>
        <sz val="6.5"/>
        <color rgb="FF231F20"/>
        <rFont val="Arial"/>
        <family val="2"/>
      </rPr>
      <t>os</t>
    </r>
    <r>
      <rPr>
        <sz val="6.5"/>
        <color rgb="FF231F20"/>
        <rFont val="Times New Roman"/>
        <family val="1"/>
      </rPr>
      <t xml:space="preserve"> </t>
    </r>
    <r>
      <rPr>
        <sz val="6.5"/>
        <color rgb="FF231F20"/>
        <rFont val="Arial"/>
        <family val="2"/>
      </rPr>
      <t>investimentos</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recursos</t>
    </r>
    <r>
      <rPr>
        <sz val="6.5"/>
        <color rgb="FF231F20"/>
        <rFont val="Times New Roman"/>
        <family val="1"/>
      </rPr>
      <t xml:space="preserve"> </t>
    </r>
    <r>
      <rPr>
        <sz val="6.5"/>
        <color rgb="FF231F20"/>
        <rFont val="Arial"/>
        <family val="2"/>
      </rPr>
      <t>provenientes</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União,</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Estado,</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Operações</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Crédito</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recursos</t>
    </r>
    <r>
      <rPr>
        <sz val="6.5"/>
        <color rgb="FF231F20"/>
        <rFont val="Times New Roman"/>
        <family val="1"/>
      </rPr>
      <t xml:space="preserve"> </t>
    </r>
    <r>
      <rPr>
        <sz val="6.5"/>
        <color rgb="FF231F20"/>
        <rFont val="Arial"/>
        <family val="2"/>
      </rPr>
      <t>próprios,</t>
    </r>
    <r>
      <rPr>
        <sz val="6.5"/>
        <color rgb="FF231F20"/>
        <rFont val="Times New Roman"/>
        <family val="1"/>
      </rPr>
      <t xml:space="preserve"> </t>
    </r>
    <r>
      <rPr>
        <sz val="6.5"/>
        <color rgb="FF231F20"/>
        <rFont val="Arial"/>
        <family val="2"/>
      </rPr>
      <t>a</t>
    </r>
    <r>
      <rPr>
        <sz val="6.5"/>
        <color rgb="FF231F20"/>
        <rFont val="Times New Roman"/>
        <family val="1"/>
      </rPr>
      <t xml:space="preserve"> </t>
    </r>
    <r>
      <rPr>
        <sz val="6.5"/>
        <color rgb="FF231F20"/>
        <rFont val="Arial"/>
        <family val="2"/>
      </rPr>
      <t>fim</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manter</t>
    </r>
    <r>
      <rPr>
        <sz val="6.5"/>
        <color rgb="FF231F20"/>
        <rFont val="Times New Roman"/>
        <family val="1"/>
      </rPr>
      <t xml:space="preserve"> </t>
    </r>
    <r>
      <rPr>
        <sz val="6.5"/>
        <color rgb="FF231F20"/>
        <rFont val="Arial"/>
        <family val="2"/>
      </rPr>
      <t>o</t>
    </r>
    <r>
      <rPr>
        <sz val="6.5"/>
        <color rgb="FF231F20"/>
        <rFont val="Times New Roman"/>
        <family val="1"/>
      </rPr>
      <t xml:space="preserve"> </t>
    </r>
    <r>
      <rPr>
        <sz val="6.5"/>
        <color rgb="FF231F20"/>
        <rFont val="Arial"/>
        <family val="2"/>
      </rPr>
      <t>nível</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investimentos</t>
    </r>
    <r>
      <rPr>
        <sz val="6.5"/>
        <color rgb="FF231F20"/>
        <rFont val="Times New Roman"/>
        <family val="1"/>
      </rPr>
      <t xml:space="preserve"> </t>
    </r>
    <r>
      <rPr>
        <sz val="6.5"/>
        <color rgb="FF231F20"/>
        <rFont val="Arial"/>
        <family val="2"/>
      </rPr>
      <t>compatível</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as</t>
    </r>
    <r>
      <rPr>
        <sz val="6.5"/>
        <color rgb="FF231F20"/>
        <rFont val="Times New Roman"/>
        <family val="1"/>
      </rPr>
      <t xml:space="preserve"> </t>
    </r>
    <r>
      <rPr>
        <sz val="6.5"/>
        <color rgb="FF231F20"/>
        <rFont val="Arial"/>
        <family val="2"/>
      </rPr>
      <t>ações</t>
    </r>
  </si>
  <si>
    <t>DESPESA TOTAL DESPESAS CORRENTES (X)</t>
  </si>
  <si>
    <t>Encargos da Divida (XI)</t>
  </si>
  <si>
    <t>Outras Despesas Correntes</t>
  </si>
  <si>
    <t>DESPESAS FISCAS CORRENTES (XII) = (X-XI)</t>
  </si>
  <si>
    <t>DESPESAS DE CAPITAL (XIII)</t>
  </si>
  <si>
    <t>Concessão de Empréstimos (XIV)</t>
  </si>
  <si>
    <t>Amortizações da Dívida (XV)</t>
  </si>
  <si>
    <t>RESERVA DE CONTIGÊNCIA (XVII)</t>
  </si>
  <si>
    <t>DESPESAS PRIMÁRIAS (XIX) = (XII+XVI+XVII+XVIII)</t>
  </si>
  <si>
    <t>RESERVA DO RPPS (XVIII)</t>
  </si>
  <si>
    <r>
      <rPr>
        <b/>
        <sz val="7"/>
        <color rgb="FF231F20"/>
        <rFont val="Arial"/>
        <family val="2"/>
      </rPr>
      <t>RESULTADO</t>
    </r>
    <r>
      <rPr>
        <sz val="7"/>
        <color rgb="FF231F20"/>
        <rFont val="Times New Roman"/>
        <family val="1"/>
      </rPr>
      <t xml:space="preserve"> </t>
    </r>
    <r>
      <rPr>
        <b/>
        <sz val="7"/>
        <color rgb="FF231F20"/>
        <rFont val="Arial"/>
        <family val="2"/>
      </rPr>
      <t>PRIMÁRIO</t>
    </r>
    <r>
      <rPr>
        <sz val="7"/>
        <color rgb="FF231F20"/>
        <rFont val="Times New Roman"/>
        <family val="1"/>
      </rPr>
      <t xml:space="preserve"> </t>
    </r>
    <r>
      <rPr>
        <b/>
        <sz val="7"/>
        <color rgb="FF231F20"/>
        <rFont val="Arial"/>
        <family val="2"/>
      </rPr>
      <t>(XX)</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(IX-XIX)</t>
    </r>
  </si>
  <si>
    <t>DESPESAS FISCAIS DE CAPITAL (XVI) = (XIII-XIV-XV)</t>
  </si>
  <si>
    <t>DESPESAS TOTAL (*)</t>
  </si>
  <si>
    <t>DESPESAS CORRENTES (X)</t>
  </si>
  <si>
    <t>Juros e Encargos da Dívida (XI)</t>
  </si>
  <si>
    <t>DESPESAS FISCAIS CORRENTES (XII) = (X-XI)</t>
  </si>
  <si>
    <t xml:space="preserve">Investimentos </t>
  </si>
  <si>
    <t>Amortizações da Dívida (XIV)</t>
  </si>
  <si>
    <t>DESPESAS FISCAIS DE CAPITAL (XV) = (XIII-XIV)</t>
  </si>
  <si>
    <t>RESERVA DE CONTIGÊNCIA (XVI)</t>
  </si>
  <si>
    <t>RESERVA DO RPPS (XVII)</t>
  </si>
  <si>
    <t>DESPESAS PRIMARIAS (XVIII) = (XII+XV+XVI+XVII)</t>
  </si>
  <si>
    <r>
      <rPr>
        <b/>
        <sz val="7"/>
        <color rgb="FF231F20"/>
        <rFont val="Arial"/>
        <family val="2"/>
      </rPr>
      <t>RESULTADO</t>
    </r>
    <r>
      <rPr>
        <sz val="7"/>
        <color rgb="FF231F20"/>
        <rFont val="Times New Roman"/>
        <family val="1"/>
      </rPr>
      <t xml:space="preserve"> </t>
    </r>
    <r>
      <rPr>
        <b/>
        <sz val="7"/>
        <color rgb="FF231F20"/>
        <rFont val="Arial"/>
        <family val="2"/>
      </rPr>
      <t>PRIMÁRIO</t>
    </r>
    <r>
      <rPr>
        <sz val="7"/>
        <color rgb="FF231F20"/>
        <rFont val="Times New Roman"/>
        <family val="1"/>
      </rPr>
      <t xml:space="preserve"> </t>
    </r>
    <r>
      <rPr>
        <b/>
        <sz val="7"/>
        <color rgb="FF231F20"/>
        <rFont val="Arial"/>
        <family val="2"/>
      </rPr>
      <t>(XIX)</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(IX-XVIII)</t>
    </r>
  </si>
  <si>
    <t xml:space="preserve">Disponibilidade de Caixa </t>
  </si>
  <si>
    <t>Disponibilidade de Caixa Bruta</t>
  </si>
  <si>
    <t>(-) Restos a Pagar Processados</t>
  </si>
  <si>
    <t>Demais Haveres Financeiros</t>
  </si>
  <si>
    <t>(-) Passivo Financeiro</t>
  </si>
  <si>
    <t>Valor Corrente (a)</t>
  </si>
  <si>
    <r>
      <rPr>
        <b/>
        <sz val="7"/>
        <color rgb="FF231F20"/>
        <rFont val="Arial"/>
        <family val="2"/>
      </rPr>
      <t>%</t>
    </r>
    <r>
      <rPr>
        <b/>
        <sz val="7"/>
        <color rgb="FF231F20"/>
        <rFont val="Times New Roman"/>
        <family val="1"/>
      </rPr>
      <t xml:space="preserve"> = (a/PIB)</t>
    </r>
  </si>
  <si>
    <r>
      <rPr>
        <b/>
        <sz val="7"/>
        <color rgb="FF231F20"/>
        <rFont val="Arial"/>
        <family val="2"/>
      </rPr>
      <t>%</t>
    </r>
    <r>
      <rPr>
        <b/>
        <sz val="7"/>
        <color rgb="FF231F20"/>
        <rFont val="Times New Roman"/>
        <family val="1"/>
      </rPr>
      <t xml:space="preserve"> (a/</t>
    </r>
    <r>
      <rPr>
        <b/>
        <sz val="7"/>
        <color rgb="FF231F20"/>
        <rFont val="Arial"/>
        <family val="2"/>
      </rPr>
      <t>RCL)</t>
    </r>
  </si>
  <si>
    <r>
      <rPr>
        <b/>
        <sz val="7"/>
        <color rgb="FF231F20"/>
        <rFont val="Arial"/>
        <family val="2"/>
      </rPr>
      <t>%</t>
    </r>
    <r>
      <rPr>
        <sz val="7"/>
        <color rgb="FF231F20"/>
        <rFont val="Times New Roman"/>
        <family val="1"/>
      </rPr>
      <t xml:space="preserve"> </t>
    </r>
    <r>
      <rPr>
        <b/>
        <sz val="7"/>
        <color rgb="FF231F20"/>
        <rFont val="Times New Roman"/>
        <family val="1"/>
      </rPr>
      <t>(b/</t>
    </r>
    <r>
      <rPr>
        <b/>
        <sz val="7"/>
        <color rgb="FF231F20"/>
        <rFont val="Arial"/>
        <family val="2"/>
      </rPr>
      <t>RCL)</t>
    </r>
  </si>
  <si>
    <r>
      <rPr>
        <b/>
        <sz val="7"/>
        <color rgb="FF231F20"/>
        <rFont val="Arial"/>
        <family val="2"/>
      </rPr>
      <t>%</t>
    </r>
    <r>
      <rPr>
        <sz val="7"/>
        <color rgb="FF231F20"/>
        <rFont val="Times New Roman"/>
        <family val="1"/>
      </rPr>
      <t xml:space="preserve"> </t>
    </r>
    <r>
      <rPr>
        <b/>
        <sz val="7"/>
        <color rgb="FF231F20"/>
        <rFont val="Times New Roman"/>
        <family val="1"/>
      </rPr>
      <t>(c/</t>
    </r>
    <r>
      <rPr>
        <b/>
        <sz val="7"/>
        <color rgb="FF231F20"/>
        <rFont val="Arial"/>
        <family val="2"/>
      </rPr>
      <t>RCL)</t>
    </r>
  </si>
  <si>
    <t>Juros, Encargos e Variações Monetárias Ativos (XX)</t>
  </si>
  <si>
    <t>Juros, Encargos e Variações Monetárias Passivos (XXI)</t>
  </si>
  <si>
    <r>
      <rPr>
        <b/>
        <sz val="7"/>
        <color rgb="FF231F20"/>
        <rFont val="Arial"/>
        <family val="2"/>
      </rPr>
      <t>RESULTADO</t>
    </r>
    <r>
      <rPr>
        <sz val="7"/>
        <color rgb="FF231F20"/>
        <rFont val="Times New Roman"/>
        <family val="1"/>
      </rPr>
      <t xml:space="preserve"> </t>
    </r>
    <r>
      <rPr>
        <b/>
        <sz val="7"/>
        <color rgb="FF231F20"/>
        <rFont val="Arial"/>
        <family val="2"/>
      </rPr>
      <t>NOMINAL</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Acima</t>
    </r>
    <r>
      <rPr>
        <sz val="7"/>
        <color rgb="FF231F20"/>
        <rFont val="Times New Roman"/>
        <family val="1"/>
      </rPr>
      <t xml:space="preserve"> </t>
    </r>
    <r>
      <rPr>
        <b/>
        <sz val="7"/>
        <color rgb="FF231F20"/>
        <rFont val="Arial"/>
        <family val="2"/>
      </rPr>
      <t>da</t>
    </r>
    <r>
      <rPr>
        <sz val="7"/>
        <color rgb="FF231F20"/>
        <rFont val="Times New Roman"/>
        <family val="1"/>
      </rPr>
      <t xml:space="preserve"> </t>
    </r>
    <r>
      <rPr>
        <b/>
        <sz val="7"/>
        <color rgb="FF231F20"/>
        <rFont val="Arial"/>
        <family val="2"/>
      </rPr>
      <t>Linha</t>
    </r>
    <r>
      <rPr>
        <sz val="7"/>
        <color rgb="FF231F20"/>
        <rFont val="Times New Roman"/>
        <family val="1"/>
      </rPr>
      <t xml:space="preserve"> </t>
    </r>
    <r>
      <rPr>
        <b/>
        <sz val="7"/>
        <color rgb="FF231F20"/>
        <rFont val="Arial"/>
        <family val="2"/>
      </rPr>
      <t>(XXI)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XIX</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(XX</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XXI)</t>
    </r>
  </si>
  <si>
    <t>Juros, Encargos e Variações Monetárias Ativos (XXI)</t>
  </si>
  <si>
    <t>Juros, Encargos e Variações Monetárias Passivos (XXII)</t>
  </si>
  <si>
    <r>
      <rPr>
        <b/>
        <sz val="7"/>
        <color rgb="FF231F20"/>
        <rFont val="Arial"/>
        <family val="2"/>
      </rPr>
      <t>RESULTADO</t>
    </r>
    <r>
      <rPr>
        <sz val="7"/>
        <color rgb="FF231F20"/>
        <rFont val="Times New Roman"/>
        <family val="1"/>
      </rPr>
      <t xml:space="preserve"> </t>
    </r>
    <r>
      <rPr>
        <b/>
        <sz val="7"/>
        <color rgb="FF231F20"/>
        <rFont val="Arial"/>
        <family val="2"/>
      </rPr>
      <t>NOMINAL</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Acima</t>
    </r>
    <r>
      <rPr>
        <sz val="7"/>
        <color rgb="FF231F20"/>
        <rFont val="Times New Roman"/>
        <family val="1"/>
      </rPr>
      <t xml:space="preserve"> </t>
    </r>
    <r>
      <rPr>
        <b/>
        <sz val="7"/>
        <color rgb="FF231F20"/>
        <rFont val="Arial"/>
        <family val="2"/>
      </rPr>
      <t>da</t>
    </r>
    <r>
      <rPr>
        <sz val="7"/>
        <color rgb="FF231F20"/>
        <rFont val="Times New Roman"/>
        <family val="1"/>
      </rPr>
      <t xml:space="preserve"> </t>
    </r>
    <r>
      <rPr>
        <b/>
        <sz val="7"/>
        <color rgb="FF231F20"/>
        <rFont val="Arial"/>
        <family val="2"/>
      </rPr>
      <t>Linha</t>
    </r>
    <r>
      <rPr>
        <sz val="7"/>
        <color rgb="FF231F20"/>
        <rFont val="Times New Roman"/>
        <family val="1"/>
      </rPr>
      <t xml:space="preserve"> </t>
    </r>
    <r>
      <rPr>
        <b/>
        <sz val="7"/>
        <color rgb="FF231F20"/>
        <rFont val="Arial"/>
        <family val="2"/>
      </rPr>
      <t>(XXIII)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XX</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(XXI</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XXII)</t>
    </r>
  </si>
  <si>
    <t>de Demonstrativos Fiscais 8ª ed. Os valores do Resultado Nominal apurados para os referidos exercícios utilizados nas respectivas LDO´s foram:</t>
  </si>
  <si>
    <r>
      <rPr>
        <sz val="7"/>
        <color rgb="FF231F20"/>
        <rFont val="Arial"/>
        <family val="2"/>
      </rPr>
      <t>Receita Total</t>
    </r>
  </si>
  <si>
    <r>
      <rPr>
        <sz val="7"/>
        <color rgb="FF231F20"/>
        <rFont val="Arial"/>
        <family val="2"/>
      </rPr>
      <t>Resultado</t>
    </r>
    <r>
      <rPr>
        <sz val="7"/>
        <color rgb="FF231F20"/>
        <rFont val="Times New Roman"/>
        <family val="1"/>
      </rPr>
      <t xml:space="preserve"> </t>
    </r>
    <r>
      <rPr>
        <sz val="7"/>
        <color rgb="FF231F20"/>
        <rFont val="Arial"/>
        <family val="2"/>
      </rPr>
      <t>Primário</t>
    </r>
    <r>
      <rPr>
        <sz val="7"/>
        <color rgb="FF231F20"/>
        <rFont val="Times New Roman"/>
        <family val="1"/>
      </rPr>
      <t xml:space="preserve"> </t>
    </r>
    <r>
      <rPr>
        <sz val="7"/>
        <color rgb="FF231F20"/>
        <rFont val="Arial"/>
        <family val="2"/>
      </rPr>
      <t>(III)</t>
    </r>
  </si>
  <si>
    <r>
      <rPr>
        <b/>
        <sz val="7"/>
        <color rgb="FF231F20"/>
        <rFont val="Times New Roman"/>
        <family val="1"/>
      </rPr>
      <t>ESPECIFICAÇÃO</t>
    </r>
  </si>
  <si>
    <r>
      <rPr>
        <b/>
        <sz val="7"/>
        <color rgb="FF231F20"/>
        <rFont val="Arial"/>
        <family val="2"/>
      </rPr>
      <t>%</t>
    </r>
    <r>
      <rPr>
        <sz val="7"/>
        <color rgb="FF231F20"/>
        <rFont val="Times New Roman"/>
        <family val="1"/>
      </rPr>
      <t xml:space="preserve"> </t>
    </r>
    <r>
      <rPr>
        <b/>
        <sz val="7"/>
        <color rgb="FF231F20"/>
        <rFont val="Arial"/>
        <family val="2"/>
      </rPr>
      <t>PIB</t>
    </r>
  </si>
  <si>
    <r>
      <rPr>
        <b/>
        <sz val="7"/>
        <color rgb="FF231F20"/>
        <rFont val="Arial"/>
        <family val="2"/>
      </rPr>
      <t>%</t>
    </r>
    <r>
      <rPr>
        <sz val="7"/>
        <color rgb="FF231F20"/>
        <rFont val="Times New Roman"/>
        <family val="1"/>
      </rPr>
      <t xml:space="preserve"> </t>
    </r>
    <r>
      <rPr>
        <b/>
        <sz val="7"/>
        <color rgb="FF231F20"/>
        <rFont val="Arial"/>
        <family val="2"/>
      </rPr>
      <t>RCL</t>
    </r>
  </si>
  <si>
    <r>
      <rPr>
        <b/>
        <sz val="7"/>
        <color rgb="FF231F20"/>
        <rFont val="Arial"/>
        <family val="2"/>
      </rPr>
      <t>Variação</t>
    </r>
  </si>
  <si>
    <r>
      <rPr>
        <b/>
        <sz val="7"/>
        <color rgb="FF231F20"/>
        <rFont val="Arial"/>
        <family val="2"/>
      </rPr>
      <t>Valor
(c)</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(b-a)</t>
    </r>
  </si>
  <si>
    <r>
      <rPr>
        <b/>
        <sz val="7"/>
        <color rgb="FF231F20"/>
        <rFont val="Arial"/>
        <family val="2"/>
      </rPr>
      <t>%
(c/a)</t>
    </r>
    <r>
      <rPr>
        <sz val="7"/>
        <color rgb="FF231F20"/>
        <rFont val="Times New Roman"/>
        <family val="1"/>
      </rPr>
      <t xml:space="preserve"> </t>
    </r>
    <r>
      <rPr>
        <b/>
        <sz val="7"/>
        <color rgb="FF231F20"/>
        <rFont val="Arial"/>
        <family val="2"/>
      </rPr>
      <t>x</t>
    </r>
    <r>
      <rPr>
        <sz val="7"/>
        <color rgb="FF231F20"/>
        <rFont val="Times New Roman"/>
        <family val="1"/>
      </rPr>
      <t xml:space="preserve"> </t>
    </r>
    <r>
      <rPr>
        <b/>
        <sz val="7"/>
        <color rgb="FF231F20"/>
        <rFont val="Arial"/>
        <family val="2"/>
      </rPr>
      <t>100</t>
    </r>
  </si>
  <si>
    <r>
      <rPr>
        <sz val="7"/>
        <color rgb="FF231F20"/>
        <rFont val="Arial"/>
        <family val="2"/>
      </rPr>
      <t>AMF</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Demonstrativo</t>
    </r>
    <r>
      <rPr>
        <sz val="7"/>
        <color rgb="FF231F20"/>
        <rFont val="Times New Roman"/>
        <family val="1"/>
      </rPr>
      <t xml:space="preserve"> </t>
    </r>
    <r>
      <rPr>
        <sz val="7"/>
        <color rgb="FF231F20"/>
        <rFont val="Arial"/>
        <family val="2"/>
      </rPr>
      <t>2</t>
    </r>
    <r>
      <rPr>
        <sz val="7"/>
        <color rgb="FF231F20"/>
        <rFont val="Times New Roman"/>
        <family val="1"/>
      </rPr>
      <t xml:space="preserve"> </t>
    </r>
    <r>
      <rPr>
        <sz val="7"/>
        <color rgb="FF231F20"/>
        <rFont val="Arial"/>
        <family val="2"/>
      </rPr>
      <t>(LRF,</t>
    </r>
    <r>
      <rPr>
        <sz val="7"/>
        <color rgb="FF231F20"/>
        <rFont val="Times New Roman"/>
        <family val="1"/>
      </rPr>
      <t xml:space="preserve"> </t>
    </r>
    <r>
      <rPr>
        <sz val="7"/>
        <color rgb="FF231F20"/>
        <rFont val="Arial"/>
        <family val="2"/>
      </rPr>
      <t>art.</t>
    </r>
    <r>
      <rPr>
        <sz val="7"/>
        <color rgb="FF231F20"/>
        <rFont val="Times New Roman"/>
        <family val="1"/>
      </rPr>
      <t xml:space="preserve"> </t>
    </r>
    <r>
      <rPr>
        <sz val="7"/>
        <color rgb="FF231F20"/>
        <rFont val="Arial"/>
        <family val="2"/>
      </rPr>
      <t>4º,</t>
    </r>
    <r>
      <rPr>
        <sz val="7"/>
        <color rgb="FF231F20"/>
        <rFont val="Times New Roman"/>
        <family val="1"/>
      </rPr>
      <t xml:space="preserve"> </t>
    </r>
    <r>
      <rPr>
        <sz val="7"/>
        <color rgb="FF231F20"/>
        <rFont val="Arial"/>
        <family val="2"/>
      </rPr>
      <t>§2º,</t>
    </r>
    <r>
      <rPr>
        <sz val="7"/>
        <color rgb="FF231F20"/>
        <rFont val="Times New Roman"/>
        <family val="1"/>
      </rPr>
      <t xml:space="preserve"> </t>
    </r>
    <r>
      <rPr>
        <sz val="7"/>
        <color rgb="FF231F20"/>
        <rFont val="Arial"/>
        <family val="2"/>
      </rPr>
      <t>inciso</t>
    </r>
    <r>
      <rPr>
        <sz val="7"/>
        <color rgb="FF231F20"/>
        <rFont val="Times New Roman"/>
        <family val="1"/>
      </rPr>
      <t xml:space="preserve"> </t>
    </r>
    <r>
      <rPr>
        <sz val="7"/>
        <color rgb="FF231F20"/>
        <rFont val="Arial"/>
        <family val="2"/>
      </rPr>
      <t>I)</t>
    </r>
    <r>
      <rPr>
        <sz val="7"/>
        <color rgb="FF231F20"/>
        <rFont val="Times New Roman"/>
        <family val="1"/>
      </rPr>
      <t xml:space="preserve">                                                                                                                                                                                                                                                                                                                                                                           </t>
    </r>
  </si>
  <si>
    <t xml:space="preserve">MUNICÍPIO DE DIVISA NOVA </t>
  </si>
  <si>
    <t>CNPJ: 18.243.179/0001-08</t>
  </si>
  <si>
    <t>ESTADO DE MINAS GERAIS</t>
  </si>
  <si>
    <t>Praça: Presidente Vargas, 1</t>
  </si>
  <si>
    <t>e'mail: contabilidade@divisanova.mg.gov.br</t>
  </si>
  <si>
    <r>
      <rPr>
        <sz val="10"/>
        <color rgb="FF231F20"/>
        <rFont val="Arial"/>
        <family val="2"/>
      </rPr>
      <t>LEI</t>
    </r>
    <r>
      <rPr>
        <sz val="10"/>
        <color rgb="FF231F20"/>
        <rFont val="Times New Roman"/>
        <family val="1"/>
      </rPr>
      <t xml:space="preserve"> </t>
    </r>
    <r>
      <rPr>
        <sz val="10"/>
        <color rgb="FF231F20"/>
        <rFont val="Arial"/>
        <family val="2"/>
      </rPr>
      <t>DE</t>
    </r>
    <r>
      <rPr>
        <sz val="10"/>
        <color rgb="FF231F20"/>
        <rFont val="Times New Roman"/>
        <family val="1"/>
      </rPr>
      <t xml:space="preserve"> </t>
    </r>
    <r>
      <rPr>
        <sz val="10"/>
        <color rgb="FF231F20"/>
        <rFont val="Arial"/>
        <family val="2"/>
      </rPr>
      <t>DIRETRIZES</t>
    </r>
    <r>
      <rPr>
        <sz val="10"/>
        <color rgb="FF231F20"/>
        <rFont val="Times New Roman"/>
        <family val="1"/>
      </rPr>
      <t xml:space="preserve"> </t>
    </r>
    <r>
      <rPr>
        <sz val="10"/>
        <color rgb="FF231F20"/>
        <rFont val="Arial"/>
        <family val="2"/>
      </rPr>
      <t>ORÇAMENTÁRIAS</t>
    </r>
    <r>
      <rPr>
        <sz val="10"/>
        <color rgb="FF231F20"/>
        <rFont val="Times New Roman"/>
        <family val="1"/>
      </rPr>
      <t xml:space="preserve"> </t>
    </r>
    <r>
      <rPr>
        <sz val="10"/>
        <color rgb="FF231F20"/>
        <rFont val="Arial"/>
        <family val="2"/>
      </rPr>
      <t>ANEXO</t>
    </r>
    <r>
      <rPr>
        <sz val="10"/>
        <color rgb="FF231F20"/>
        <rFont val="Times New Roman"/>
        <family val="1"/>
      </rPr>
      <t xml:space="preserve"> </t>
    </r>
    <r>
      <rPr>
        <sz val="10"/>
        <color rgb="FF231F20"/>
        <rFont val="Arial"/>
        <family val="2"/>
      </rPr>
      <t>DE</t>
    </r>
    <r>
      <rPr>
        <sz val="10"/>
        <color rgb="FF231F20"/>
        <rFont val="Times New Roman"/>
        <family val="1"/>
      </rPr>
      <t xml:space="preserve"> </t>
    </r>
    <r>
      <rPr>
        <sz val="10"/>
        <color rgb="FF231F20"/>
        <rFont val="Arial"/>
        <family val="2"/>
      </rPr>
      <t>METAS</t>
    </r>
    <r>
      <rPr>
        <sz val="10"/>
        <color rgb="FF231F20"/>
        <rFont val="Times New Roman"/>
        <family val="1"/>
      </rPr>
      <t xml:space="preserve"> </t>
    </r>
    <r>
      <rPr>
        <sz val="10"/>
        <color rgb="FF231F20"/>
        <rFont val="Arial"/>
        <family val="2"/>
      </rPr>
      <t>FISCAIS</t>
    </r>
  </si>
  <si>
    <r>
      <rPr>
        <b/>
        <sz val="10"/>
        <color rgb="FF231F20"/>
        <rFont val="Arial"/>
        <family val="2"/>
      </rPr>
      <t>LEI</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DIRETRIZES</t>
    </r>
    <r>
      <rPr>
        <b/>
        <sz val="10"/>
        <color rgb="FF231F20"/>
        <rFont val="Times New Roman"/>
        <family val="1"/>
      </rPr>
      <t xml:space="preserve"> </t>
    </r>
    <r>
      <rPr>
        <b/>
        <sz val="10"/>
        <color rgb="FF231F20"/>
        <rFont val="Arial"/>
        <family val="2"/>
      </rPr>
      <t>ORÇAMENTÁRIAS</t>
    </r>
    <r>
      <rPr>
        <b/>
        <sz val="10"/>
        <color rgb="FF231F20"/>
        <rFont val="Times New Roman"/>
        <family val="1"/>
      </rPr>
      <t xml:space="preserve"> </t>
    </r>
    <r>
      <rPr>
        <b/>
        <sz val="10"/>
        <color rgb="FF231F20"/>
        <rFont val="Arial"/>
        <family val="2"/>
      </rPr>
      <t>ANEXO</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METAS</t>
    </r>
    <r>
      <rPr>
        <b/>
        <sz val="10"/>
        <color rgb="FF231F20"/>
        <rFont val="Times New Roman"/>
        <family val="1"/>
      </rPr>
      <t xml:space="preserve"> </t>
    </r>
    <r>
      <rPr>
        <b/>
        <sz val="10"/>
        <color rgb="FF231F20"/>
        <rFont val="Arial"/>
        <family val="2"/>
      </rPr>
      <t>FISCAIS</t>
    </r>
  </si>
  <si>
    <r>
      <rPr>
        <b/>
        <sz val="10"/>
        <color rgb="FF231F20"/>
        <rFont val="Arial"/>
        <family val="2"/>
      </rPr>
      <t>RECEITAS</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CORRENTES</t>
    </r>
  </si>
  <si>
    <r>
      <rPr>
        <b/>
        <sz val="10"/>
        <color rgb="FF231F20"/>
        <rFont val="Arial"/>
        <family val="2"/>
      </rPr>
      <t>RECEITAS</t>
    </r>
    <r>
      <rPr>
        <b/>
        <sz val="10"/>
        <color rgb="FF231F20"/>
        <rFont val="Times New Roman"/>
        <family val="1"/>
      </rPr>
      <t xml:space="preserve"> </t>
    </r>
    <r>
      <rPr>
        <b/>
        <sz val="10"/>
        <color rgb="FF231F20"/>
        <rFont val="Arial"/>
        <family val="2"/>
      </rPr>
      <t>A</t>
    </r>
    <r>
      <rPr>
        <b/>
        <sz val="10"/>
        <color rgb="FF231F20"/>
        <rFont val="Times New Roman"/>
        <family val="1"/>
      </rPr>
      <t xml:space="preserve"> </t>
    </r>
    <r>
      <rPr>
        <b/>
        <sz val="10"/>
        <color rgb="FF231F20"/>
        <rFont val="Arial"/>
        <family val="2"/>
      </rPr>
      <t>PREÇOS</t>
    </r>
    <r>
      <rPr>
        <b/>
        <sz val="10"/>
        <color rgb="FF231F20"/>
        <rFont val="Times New Roman"/>
        <family val="1"/>
      </rPr>
      <t xml:space="preserve"> </t>
    </r>
    <r>
      <rPr>
        <b/>
        <sz val="10"/>
        <color rgb="FF231F20"/>
        <rFont val="Arial"/>
        <family val="2"/>
      </rPr>
      <t>CONSTANTES¹</t>
    </r>
  </si>
  <si>
    <r>
      <rPr>
        <b/>
        <sz val="10"/>
        <color rgb="FF231F20"/>
        <rFont val="Arial"/>
        <family val="2"/>
      </rPr>
      <t>Metodologia</t>
    </r>
    <r>
      <rPr>
        <sz val="10"/>
        <color rgb="FF231F20"/>
        <rFont val="Times New Roman"/>
        <family val="1"/>
      </rPr>
      <t xml:space="preserve"> </t>
    </r>
    <r>
      <rPr>
        <b/>
        <sz val="10"/>
        <color rgb="FF231F20"/>
        <rFont val="Arial"/>
        <family val="2"/>
      </rPr>
      <t>e</t>
    </r>
    <r>
      <rPr>
        <sz val="10"/>
        <color rgb="FF231F20"/>
        <rFont val="Times New Roman"/>
        <family val="1"/>
      </rPr>
      <t xml:space="preserve"> </t>
    </r>
    <r>
      <rPr>
        <b/>
        <sz val="10"/>
        <color rgb="FF231F20"/>
        <rFont val="Arial"/>
        <family val="2"/>
      </rPr>
      <t>Memória</t>
    </r>
    <r>
      <rPr>
        <sz val="10"/>
        <color rgb="FF231F20"/>
        <rFont val="Times New Roman"/>
        <family val="1"/>
      </rPr>
      <t xml:space="preserve"> </t>
    </r>
    <r>
      <rPr>
        <b/>
        <sz val="10"/>
        <color rgb="FF231F20"/>
        <rFont val="Arial"/>
        <family val="2"/>
      </rPr>
      <t>de</t>
    </r>
    <r>
      <rPr>
        <sz val="10"/>
        <color rgb="FF231F20"/>
        <rFont val="Times New Roman"/>
        <family val="1"/>
      </rPr>
      <t xml:space="preserve"> </t>
    </r>
    <r>
      <rPr>
        <b/>
        <sz val="10"/>
        <color rgb="FF231F20"/>
        <rFont val="Arial"/>
        <family val="2"/>
      </rPr>
      <t>Cálculo</t>
    </r>
  </si>
  <si>
    <t xml:space="preserve">calculados  pela  Diretoria  de  Orçamento  aplicando-se  o  percentual  de  crescimento  do  PIB  Nacional  projetado  pelo  Banco  Central em </t>
  </si>
  <si>
    <r>
      <rPr>
        <b/>
        <sz val="10"/>
        <color rgb="FF231F20"/>
        <rFont val="Arial"/>
        <family val="2"/>
      </rPr>
      <t>DESPESAS</t>
    </r>
    <r>
      <rPr>
        <b/>
        <sz val="10"/>
        <color rgb="FF231F20"/>
        <rFont val="Times New Roman"/>
        <family val="1"/>
      </rPr>
      <t xml:space="preserve"> </t>
    </r>
    <r>
      <rPr>
        <b/>
        <sz val="10"/>
        <color rgb="FF231F20"/>
        <rFont val="Arial"/>
        <family val="2"/>
      </rPr>
      <t>A</t>
    </r>
    <r>
      <rPr>
        <b/>
        <sz val="10"/>
        <color rgb="FF231F20"/>
        <rFont val="Times New Roman"/>
        <family val="1"/>
      </rPr>
      <t xml:space="preserve"> </t>
    </r>
    <r>
      <rPr>
        <b/>
        <sz val="10"/>
        <color rgb="FF231F20"/>
        <rFont val="Arial"/>
        <family val="2"/>
      </rPr>
      <t>PREÇOS</t>
    </r>
    <r>
      <rPr>
        <b/>
        <sz val="10"/>
        <color rgb="FF231F20"/>
        <rFont val="Times New Roman"/>
        <family val="1"/>
      </rPr>
      <t xml:space="preserve"> </t>
    </r>
    <r>
      <rPr>
        <b/>
        <sz val="10"/>
        <color rgb="FF231F20"/>
        <rFont val="Arial"/>
        <family val="2"/>
      </rPr>
      <t>CORRENTES</t>
    </r>
  </si>
  <si>
    <r>
      <rPr>
        <sz val="7"/>
        <color rgb="FF231F20"/>
        <rFont val="Arial"/>
        <family val="2"/>
      </rPr>
      <t>Tabela</t>
    </r>
    <r>
      <rPr>
        <sz val="7"/>
        <color rgb="FF231F20"/>
        <rFont val="Times New Roman"/>
        <family val="1"/>
      </rPr>
      <t xml:space="preserve"> </t>
    </r>
    <r>
      <rPr>
        <sz val="7"/>
        <color rgb="FF231F20"/>
        <rFont val="Arial"/>
        <family val="2"/>
      </rPr>
      <t>2.2</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Metodologia</t>
    </r>
    <r>
      <rPr>
        <sz val="7"/>
        <color rgb="FF231F20"/>
        <rFont val="Times New Roman"/>
        <family val="1"/>
      </rPr>
      <t xml:space="preserve"> </t>
    </r>
    <r>
      <rPr>
        <sz val="7"/>
        <color rgb="FF231F20"/>
        <rFont val="Arial"/>
        <family val="2"/>
      </rPr>
      <t>e</t>
    </r>
    <r>
      <rPr>
        <sz val="7"/>
        <color rgb="FF231F20"/>
        <rFont val="Times New Roman"/>
        <family val="1"/>
      </rPr>
      <t xml:space="preserve"> </t>
    </r>
    <r>
      <rPr>
        <sz val="7"/>
        <color rgb="FF231F20"/>
        <rFont val="Arial"/>
        <family val="2"/>
      </rPr>
      <t>Memória</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Cálculo</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Despesa</t>
    </r>
    <r>
      <rPr>
        <sz val="7"/>
        <color rgb="FF231F20"/>
        <rFont val="Times New Roman"/>
        <family val="1"/>
      </rPr>
      <t xml:space="preserve">                                                                                                                                                                                                                                                                                                  </t>
    </r>
  </si>
  <si>
    <r>
      <rPr>
        <b/>
        <sz val="10"/>
        <color rgb="FF231F20"/>
        <rFont val="Arial"/>
        <family val="2"/>
      </rPr>
      <t>DESPESAS</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CONSTANTES</t>
    </r>
  </si>
  <si>
    <r>
      <rPr>
        <b/>
        <sz val="10"/>
        <color rgb="FF231F20"/>
        <rFont val="Arial"/>
        <family val="2"/>
      </rPr>
      <t>RESULTADO</t>
    </r>
    <r>
      <rPr>
        <sz val="10"/>
        <color rgb="FF231F20"/>
        <rFont val="Times New Roman"/>
        <family val="1"/>
      </rPr>
      <t xml:space="preserve"> </t>
    </r>
    <r>
      <rPr>
        <b/>
        <sz val="10"/>
        <color rgb="FF231F20"/>
        <rFont val="Arial"/>
        <family val="2"/>
      </rPr>
      <t>PRIMÁRIO</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CORRENTES</t>
    </r>
  </si>
  <si>
    <r>
      <rPr>
        <sz val="7"/>
        <color rgb="FF231F20"/>
        <rFont val="Arial"/>
        <family val="2"/>
      </rPr>
      <t>Tabela</t>
    </r>
    <r>
      <rPr>
        <sz val="7"/>
        <color rgb="FF231F20"/>
        <rFont val="Times New Roman"/>
        <family val="1"/>
      </rPr>
      <t xml:space="preserve"> </t>
    </r>
    <r>
      <rPr>
        <sz val="7"/>
        <color rgb="FF231F20"/>
        <rFont val="Arial"/>
        <family val="2"/>
      </rPr>
      <t>2.3</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Resultado</t>
    </r>
    <r>
      <rPr>
        <sz val="7"/>
        <color rgb="FF231F20"/>
        <rFont val="Times New Roman"/>
        <family val="1"/>
      </rPr>
      <t xml:space="preserve"> </t>
    </r>
    <r>
      <rPr>
        <sz val="7"/>
        <color rgb="FF231F20"/>
        <rFont val="Arial"/>
        <family val="2"/>
      </rPr>
      <t>Primário</t>
    </r>
    <r>
      <rPr>
        <sz val="7"/>
        <color rgb="FF231F20"/>
        <rFont val="Times New Roman"/>
        <family val="1"/>
      </rPr>
      <t xml:space="preserve">                                                                                                                                                                                                                                                                                                               </t>
    </r>
    <r>
      <rPr>
        <sz val="7"/>
        <color rgb="FF231F20"/>
        <rFont val="Arial"/>
        <family val="2"/>
      </rPr>
      <t/>
    </r>
  </si>
  <si>
    <r>
      <rPr>
        <b/>
        <sz val="10"/>
        <color rgb="FF231F20"/>
        <rFont val="Arial"/>
        <family val="2"/>
      </rPr>
      <t>RESULTADO</t>
    </r>
    <r>
      <rPr>
        <b/>
        <sz val="10"/>
        <color rgb="FF231F20"/>
        <rFont val="Times New Roman"/>
        <family val="1"/>
      </rPr>
      <t xml:space="preserve"> </t>
    </r>
    <r>
      <rPr>
        <b/>
        <sz val="10"/>
        <color rgb="FF231F20"/>
        <rFont val="Arial"/>
        <family val="2"/>
      </rPr>
      <t>PRIMÁRIO</t>
    </r>
    <r>
      <rPr>
        <b/>
        <sz val="10"/>
        <color rgb="FF231F20"/>
        <rFont val="Times New Roman"/>
        <family val="1"/>
      </rPr>
      <t xml:space="preserve"> </t>
    </r>
    <r>
      <rPr>
        <b/>
        <sz val="10"/>
        <color rgb="FF231F20"/>
        <rFont val="Arial"/>
        <family val="2"/>
      </rPr>
      <t>A</t>
    </r>
    <r>
      <rPr>
        <b/>
        <sz val="10"/>
        <color rgb="FF231F20"/>
        <rFont val="Times New Roman"/>
        <family val="1"/>
      </rPr>
      <t xml:space="preserve"> </t>
    </r>
    <r>
      <rPr>
        <b/>
        <sz val="10"/>
        <color rgb="FF231F20"/>
        <rFont val="Arial"/>
        <family val="2"/>
      </rPr>
      <t>PREÇOS</t>
    </r>
    <r>
      <rPr>
        <b/>
        <sz val="10"/>
        <color rgb="FF231F20"/>
        <rFont val="Times New Roman"/>
        <family val="1"/>
      </rPr>
      <t xml:space="preserve"> </t>
    </r>
    <r>
      <rPr>
        <b/>
        <sz val="10"/>
        <color rgb="FF231F20"/>
        <rFont val="Arial"/>
        <family val="2"/>
      </rPr>
      <t>CORRENTES</t>
    </r>
  </si>
  <si>
    <r>
      <rPr>
        <b/>
        <sz val="10"/>
        <color rgb="FF231F20"/>
        <rFont val="Arial"/>
        <family val="2"/>
      </rPr>
      <t>RESULTADO</t>
    </r>
    <r>
      <rPr>
        <sz val="10"/>
        <color rgb="FF231F20"/>
        <rFont val="Times New Roman"/>
        <family val="1"/>
      </rPr>
      <t xml:space="preserve"> </t>
    </r>
    <r>
      <rPr>
        <b/>
        <sz val="10"/>
        <color rgb="FF231F20"/>
        <rFont val="Arial"/>
        <family val="2"/>
      </rPr>
      <t>NOMINAL</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CORRENTES</t>
    </r>
    <r>
      <rPr>
        <sz val="10"/>
        <color rgb="FF231F20"/>
        <rFont val="Times New Roman"/>
        <family val="1"/>
      </rPr>
      <t xml:space="preserve">  </t>
    </r>
    <r>
      <rPr>
        <b/>
        <sz val="10"/>
        <color rgb="FF231F20"/>
        <rFont val="Arial"/>
        <family val="2"/>
      </rPr>
      <t>(Nova</t>
    </r>
    <r>
      <rPr>
        <sz val="10"/>
        <color rgb="FF231F20"/>
        <rFont val="Times New Roman"/>
        <family val="1"/>
      </rPr>
      <t xml:space="preserve"> </t>
    </r>
    <r>
      <rPr>
        <b/>
        <sz val="10"/>
        <color rgb="FF231F20"/>
        <rFont val="Arial"/>
        <family val="2"/>
      </rPr>
      <t>metodologia)</t>
    </r>
  </si>
  <si>
    <r>
      <rPr>
        <b/>
        <sz val="10"/>
        <color rgb="FF231F20"/>
        <rFont val="Arial"/>
        <family val="2"/>
      </rPr>
      <t>RESULTADO</t>
    </r>
    <r>
      <rPr>
        <sz val="10"/>
        <color rgb="FF231F20"/>
        <rFont val="Times New Roman"/>
        <family val="1"/>
      </rPr>
      <t xml:space="preserve"> </t>
    </r>
    <r>
      <rPr>
        <b/>
        <sz val="10"/>
        <color rgb="FF231F20"/>
        <rFont val="Arial"/>
        <family val="2"/>
      </rPr>
      <t>PRIMÁRIO</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CONSTANTES</t>
    </r>
  </si>
  <si>
    <t>DEDUÇÕES (II)</t>
  </si>
  <si>
    <t xml:space="preserve">Disponibilidades de caixa </t>
  </si>
  <si>
    <t xml:space="preserve">Reservas </t>
  </si>
  <si>
    <r>
      <rPr>
        <sz val="7"/>
        <color rgb="FF231F20"/>
        <rFont val="Arial"/>
        <family val="2"/>
      </rPr>
      <t>Lucros</t>
    </r>
    <r>
      <rPr>
        <sz val="7"/>
        <color rgb="FF231F20"/>
        <rFont val="Times New Roman"/>
        <family val="1"/>
      </rPr>
      <t xml:space="preserve"> </t>
    </r>
    <r>
      <rPr>
        <sz val="7"/>
        <color rgb="FF231F20"/>
        <rFont val="Arial"/>
        <family val="2"/>
      </rPr>
      <t>ou</t>
    </r>
    <r>
      <rPr>
        <sz val="7"/>
        <color rgb="FF231F20"/>
        <rFont val="Times New Roman"/>
        <family val="1"/>
      </rPr>
      <t xml:space="preserve"> </t>
    </r>
    <r>
      <rPr>
        <sz val="7"/>
        <color rgb="FF231F20"/>
        <rFont val="Arial"/>
        <family val="2"/>
      </rPr>
      <t>Prejuízos</t>
    </r>
    <r>
      <rPr>
        <sz val="7"/>
        <color rgb="FF231F20"/>
        <rFont val="Times New Roman"/>
        <family val="1"/>
      </rPr>
      <t xml:space="preserve"> </t>
    </r>
    <r>
      <rPr>
        <sz val="7"/>
        <color rgb="FF231F20"/>
        <rFont val="Arial"/>
        <family val="2"/>
      </rPr>
      <t>Acumulados</t>
    </r>
  </si>
  <si>
    <t>DESPESAS DE CAPITAL</t>
  </si>
  <si>
    <t>Amortizações de Dívidas</t>
  </si>
  <si>
    <t>DESPESAS CORRENTES DOS REGIMES DE PREVIDÊNCIA</t>
  </si>
  <si>
    <t>Regime Geral de Previdência Social</t>
  </si>
  <si>
    <t>Regime Próprio de Previdência dos Servidores.</t>
  </si>
  <si>
    <t>Abertura de Crédito Suplementares a partir da Reserva de Contigência.</t>
  </si>
  <si>
    <t>Reajuste Salário Mínimo;</t>
  </si>
  <si>
    <t>Compensação da Previdência e</t>
  </si>
  <si>
    <t>Recomposição dos Salários Quadro Geral dos Servidores.</t>
  </si>
  <si>
    <t>Demandas Judiciais;</t>
  </si>
  <si>
    <t>Assistências a Epidemias e</t>
  </si>
  <si>
    <t>Minas Gerais</t>
  </si>
  <si>
    <t>Divisa Nova</t>
  </si>
  <si>
    <r>
      <rPr>
        <b/>
        <sz val="7"/>
        <color rgb="FF231F20"/>
        <rFont val="Times New Roman"/>
        <family val="1"/>
      </rPr>
      <t>Participação</t>
    </r>
    <r>
      <rPr>
        <sz val="7"/>
        <color rgb="FF231F20"/>
        <rFont val="Times New Roman"/>
        <family val="1"/>
      </rPr>
      <t xml:space="preserve"> </t>
    </r>
    <r>
      <rPr>
        <b/>
        <sz val="7"/>
        <color rgb="FF231F20"/>
        <rFont val="Times New Roman"/>
        <family val="1"/>
      </rPr>
      <t>DN</t>
    </r>
    <r>
      <rPr>
        <b/>
        <sz val="7"/>
        <color rgb="FF231F20"/>
        <rFont val="Times New Roman"/>
        <family val="1"/>
      </rPr>
      <t>/</t>
    </r>
    <r>
      <rPr>
        <b/>
        <sz val="7"/>
        <color rgb="FF231F20"/>
        <rFont val="Times New Roman"/>
        <family val="1"/>
      </rPr>
      <t xml:space="preserve">MG
</t>
    </r>
  </si>
  <si>
    <t>%</t>
  </si>
  <si>
    <r>
      <rPr>
        <b/>
        <sz val="7"/>
        <color rgb="FF231F20"/>
        <rFont val="Times New Roman"/>
        <family val="1"/>
      </rPr>
      <t>Participação MG</t>
    </r>
    <r>
      <rPr>
        <b/>
        <sz val="7"/>
        <color rgb="FF231F20"/>
        <rFont val="Times New Roman"/>
        <family val="1"/>
      </rPr>
      <t>/BR</t>
    </r>
  </si>
  <si>
    <r>
      <rPr>
        <b/>
        <sz val="8"/>
        <color rgb="FF231F20"/>
        <rFont val="Arial"/>
        <family val="2"/>
      </rPr>
      <t>PREVISTO</t>
    </r>
    <r>
      <rPr>
        <sz val="8"/>
        <color rgb="FF231F20"/>
        <rFont val="Times New Roman"/>
        <family val="1"/>
      </rPr>
      <t xml:space="preserve"> </t>
    </r>
    <r>
      <rPr>
        <b/>
        <sz val="8"/>
        <color rgb="FF231F20"/>
        <rFont val="Arial"/>
        <family val="2"/>
      </rPr>
      <t>/</t>
    </r>
    <r>
      <rPr>
        <sz val="8"/>
        <color rgb="FF231F20"/>
        <rFont val="Times New Roman"/>
        <family val="1"/>
      </rPr>
      <t xml:space="preserve"> </t>
    </r>
    <r>
      <rPr>
        <b/>
        <sz val="8"/>
        <color rgb="FF231F20"/>
        <rFont val="Arial"/>
        <family val="2"/>
      </rPr>
      <t>LDO</t>
    </r>
  </si>
  <si>
    <r>
      <rPr>
        <b/>
        <sz val="8"/>
        <color rgb="FF231F20"/>
        <rFont val="Arial"/>
        <family val="2"/>
      </rPr>
      <t>PROJETADO</t>
    </r>
  </si>
  <si>
    <t>Exercícios</t>
  </si>
  <si>
    <t>Valores</t>
  </si>
  <si>
    <t>Valor</t>
  </si>
  <si>
    <t xml:space="preserve"> as  novas  orientações  contidas  no  Manual dos  Demonstrativos  Fiscais  8º  Edição,  publicado  pela  Secretaria  do  Tesouro Nacional - STN.</t>
  </si>
  <si>
    <t>REALIZADO</t>
  </si>
  <si>
    <r>
      <rPr>
        <b/>
        <sz val="10"/>
        <color rgb="FF231F20"/>
        <rFont val="Arial"/>
        <family val="2"/>
      </rPr>
      <t>RESULTADO</t>
    </r>
    <r>
      <rPr>
        <b/>
        <sz val="10"/>
        <color rgb="FF231F20"/>
        <rFont val="Times New Roman"/>
        <family val="1"/>
      </rPr>
      <t xml:space="preserve"> </t>
    </r>
    <r>
      <rPr>
        <b/>
        <sz val="10"/>
        <color rgb="FF231F20"/>
        <rFont val="Arial"/>
        <family val="2"/>
      </rPr>
      <t>PRIMÁRIO</t>
    </r>
    <r>
      <rPr>
        <b/>
        <sz val="10"/>
        <color rgb="FF231F20"/>
        <rFont val="Times New Roman"/>
        <family val="1"/>
      </rPr>
      <t xml:space="preserve"> </t>
    </r>
    <r>
      <rPr>
        <b/>
        <sz val="10"/>
        <color rgb="FF231F20"/>
        <rFont val="Arial"/>
        <family val="2"/>
      </rPr>
      <t>A</t>
    </r>
    <r>
      <rPr>
        <b/>
        <sz val="10"/>
        <color rgb="FF231F20"/>
        <rFont val="Times New Roman"/>
        <family val="1"/>
      </rPr>
      <t xml:space="preserve"> </t>
    </r>
    <r>
      <rPr>
        <b/>
        <sz val="10"/>
        <color rgb="FF231F20"/>
        <rFont val="Arial"/>
        <family val="2"/>
      </rPr>
      <t>PREÇOS</t>
    </r>
    <r>
      <rPr>
        <b/>
        <sz val="10"/>
        <color rgb="FF231F20"/>
        <rFont val="Times New Roman"/>
        <family val="1"/>
      </rPr>
      <t xml:space="preserve"> </t>
    </r>
    <r>
      <rPr>
        <b/>
        <sz val="10"/>
        <color rgb="FF231F20"/>
        <rFont val="Arial"/>
        <family val="2"/>
      </rPr>
      <t>CONSTANTES</t>
    </r>
  </si>
  <si>
    <r>
      <rPr>
        <b/>
        <sz val="10"/>
        <color rgb="FF231F20"/>
        <rFont val="Arial"/>
        <family val="2"/>
      </rPr>
      <t>PROJEÇÃO</t>
    </r>
    <r>
      <rPr>
        <sz val="10"/>
        <color rgb="FF231F20"/>
        <rFont val="Times New Roman"/>
        <family val="1"/>
      </rPr>
      <t xml:space="preserve"> </t>
    </r>
    <r>
      <rPr>
        <b/>
        <sz val="10"/>
        <color rgb="FF231F20"/>
        <rFont val="Arial"/>
        <family val="2"/>
      </rPr>
      <t>DÍVIDA</t>
    </r>
    <r>
      <rPr>
        <sz val="10"/>
        <color rgb="FF231F20"/>
        <rFont val="Times New Roman"/>
        <family val="1"/>
      </rPr>
      <t xml:space="preserve"> </t>
    </r>
    <r>
      <rPr>
        <b/>
        <sz val="10"/>
        <color rgb="FF231F20"/>
        <rFont val="Arial"/>
        <family val="2"/>
      </rPr>
      <t>PÚBLICA</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CORRENTES</t>
    </r>
  </si>
  <si>
    <r>
      <rPr>
        <b/>
        <sz val="10"/>
        <color rgb="FF231F20"/>
        <rFont val="Arial"/>
        <family val="2"/>
      </rPr>
      <t>LEI</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DIRETRIZES</t>
    </r>
    <r>
      <rPr>
        <b/>
        <sz val="10"/>
        <color rgb="FF231F20"/>
        <rFont val="Times New Roman"/>
        <family val="1"/>
      </rPr>
      <t xml:space="preserve"> </t>
    </r>
    <r>
      <rPr>
        <b/>
        <sz val="10"/>
        <color rgb="FF231F20"/>
        <rFont val="Arial"/>
        <family val="2"/>
      </rPr>
      <t>ORÇAMENTÁRIAS</t>
    </r>
    <r>
      <rPr>
        <b/>
        <sz val="10"/>
        <color rgb="FF231F20"/>
        <rFont val="Times New Roman"/>
        <family val="1"/>
      </rPr>
      <t xml:space="preserve"> </t>
    </r>
    <r>
      <rPr>
        <b/>
        <sz val="10"/>
        <color rgb="FF231F20"/>
        <rFont val="Arial"/>
        <family val="2"/>
      </rPr>
      <t>ANEXO</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METAS</t>
    </r>
    <r>
      <rPr>
        <b/>
        <sz val="10"/>
        <color rgb="FF231F20"/>
        <rFont val="Times New Roman"/>
        <family val="1"/>
      </rPr>
      <t xml:space="preserve"> </t>
    </r>
    <r>
      <rPr>
        <b/>
        <sz val="10"/>
        <color rgb="FF231F20"/>
        <rFont val="Arial"/>
        <family val="2"/>
      </rPr>
      <t>FISCAIS</t>
    </r>
  </si>
  <si>
    <r>
      <rPr>
        <b/>
        <sz val="10"/>
        <color rgb="FF231F20"/>
        <rFont val="Arial"/>
        <family val="2"/>
      </rPr>
      <t>PROJEÇÃO</t>
    </r>
    <r>
      <rPr>
        <sz val="10"/>
        <color rgb="FF231F20"/>
        <rFont val="Times New Roman"/>
        <family val="1"/>
      </rPr>
      <t xml:space="preserve"> </t>
    </r>
    <r>
      <rPr>
        <b/>
        <sz val="10"/>
        <color rgb="FF231F20"/>
        <rFont val="Arial"/>
        <family val="2"/>
      </rPr>
      <t>DÍVIDA</t>
    </r>
    <r>
      <rPr>
        <sz val="10"/>
        <color rgb="FF231F20"/>
        <rFont val="Times New Roman"/>
        <family val="1"/>
      </rPr>
      <t xml:space="preserve"> </t>
    </r>
    <r>
      <rPr>
        <b/>
        <sz val="10"/>
        <color rgb="FF231F20"/>
        <rFont val="Arial"/>
        <family val="2"/>
      </rPr>
      <t>PÚBLICA</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PREÇOS</t>
    </r>
    <r>
      <rPr>
        <sz val="10"/>
        <color rgb="FF231F20"/>
        <rFont val="Times New Roman"/>
        <family val="1"/>
      </rPr>
      <t xml:space="preserve"> </t>
    </r>
    <r>
      <rPr>
        <b/>
        <sz val="10"/>
        <color rgb="FF231F20"/>
        <rFont val="Arial"/>
        <family val="2"/>
      </rPr>
      <t>CONSTANTES</t>
    </r>
  </si>
  <si>
    <r>
      <rPr>
        <sz val="6.5"/>
        <color rgb="FF231F20"/>
        <rFont val="Arial"/>
        <family val="2"/>
      </rPr>
      <t>Tabela</t>
    </r>
    <r>
      <rPr>
        <sz val="6.5"/>
        <color rgb="FF231F20"/>
        <rFont val="Times New Roman"/>
        <family val="1"/>
      </rPr>
      <t xml:space="preserve"> </t>
    </r>
    <r>
      <rPr>
        <sz val="6.5"/>
        <color rgb="FF231F20"/>
        <rFont val="Arial"/>
        <family val="2"/>
      </rPr>
      <t>2.4</t>
    </r>
    <r>
      <rPr>
        <sz val="6.5"/>
        <color rgb="FF231F20"/>
        <rFont val="Times New Roman"/>
        <family val="1"/>
      </rPr>
      <t xml:space="preserve"> </t>
    </r>
    <r>
      <rPr>
        <sz val="6.5"/>
        <color rgb="FF231F20"/>
        <rFont val="Arial"/>
        <family val="2"/>
      </rPr>
      <t>-</t>
    </r>
    <r>
      <rPr>
        <sz val="6.5"/>
        <color rgb="FF231F20"/>
        <rFont val="Times New Roman"/>
        <family val="1"/>
      </rPr>
      <t xml:space="preserve"> </t>
    </r>
    <r>
      <rPr>
        <sz val="6.5"/>
        <color rgb="FF231F20"/>
        <rFont val="Arial"/>
        <family val="2"/>
      </rPr>
      <t>Divida</t>
    </r>
    <r>
      <rPr>
        <sz val="6.5"/>
        <color rgb="FF231F20"/>
        <rFont val="Times New Roman"/>
        <family val="1"/>
      </rPr>
      <t xml:space="preserve">  </t>
    </r>
    <r>
      <rPr>
        <sz val="6.5"/>
        <color rgb="FF231F20"/>
        <rFont val="Arial"/>
        <family val="2"/>
      </rPr>
      <t>Pública</t>
    </r>
    <r>
      <rPr>
        <sz val="6.5"/>
        <color rgb="FF231F20"/>
        <rFont val="Times New Roman"/>
        <family val="1"/>
      </rPr>
      <t xml:space="preserve">                                                                                                                                                                                                                                                                                                                                                       </t>
    </r>
  </si>
  <si>
    <r>
      <rPr>
        <sz val="5.5"/>
        <color rgb="FF231F20"/>
        <rFont val="Arial"/>
        <family val="2"/>
      </rPr>
      <t>Continua</t>
    </r>
    <r>
      <rPr>
        <sz val="5.5"/>
        <color rgb="FF231F20"/>
        <rFont val="Times New Roman"/>
        <family val="1"/>
      </rPr>
      <t xml:space="preserve"> </t>
    </r>
    <r>
      <rPr>
        <sz val="5.5"/>
        <color rgb="FF231F20"/>
        <rFont val="Arial"/>
        <family val="2"/>
      </rPr>
      <t>(1/11)</t>
    </r>
  </si>
  <si>
    <r>
      <rPr>
        <sz val="5.5"/>
        <color rgb="FF231F20"/>
        <rFont val="Arial"/>
        <family val="2"/>
      </rPr>
      <t>Continua</t>
    </r>
    <r>
      <rPr>
        <sz val="5.5"/>
        <color rgb="FF231F20"/>
        <rFont val="Times New Roman"/>
        <family val="1"/>
      </rPr>
      <t xml:space="preserve"> </t>
    </r>
    <r>
      <rPr>
        <sz val="5.5"/>
        <color rgb="FF231F20"/>
        <rFont val="Arial"/>
        <family val="2"/>
      </rPr>
      <t>(2/11)</t>
    </r>
  </si>
  <si>
    <r>
      <rPr>
        <sz val="7"/>
        <color rgb="FF231F20"/>
        <rFont val="Arial"/>
        <family val="2"/>
      </rPr>
      <t>Continua</t>
    </r>
    <r>
      <rPr>
        <sz val="7"/>
        <color rgb="FF231F20"/>
        <rFont val="Times New Roman"/>
        <family val="1"/>
      </rPr>
      <t xml:space="preserve"> </t>
    </r>
    <r>
      <rPr>
        <sz val="7"/>
        <color rgb="FF231F20"/>
        <rFont val="Arial"/>
        <family val="2"/>
      </rPr>
      <t>(3/11)</t>
    </r>
  </si>
  <si>
    <r>
      <rPr>
        <sz val="5"/>
        <color rgb="FF231F20"/>
        <rFont val="Arial"/>
        <family val="2"/>
      </rPr>
      <t>Continua</t>
    </r>
    <r>
      <rPr>
        <sz val="5"/>
        <color rgb="FF231F20"/>
        <rFont val="Times New Roman"/>
        <family val="1"/>
      </rPr>
      <t xml:space="preserve"> </t>
    </r>
    <r>
      <rPr>
        <sz val="5"/>
        <color rgb="FF231F20"/>
        <rFont val="Arial"/>
        <family val="2"/>
      </rPr>
      <t>(4/11)</t>
    </r>
  </si>
  <si>
    <r>
      <rPr>
        <sz val="5"/>
        <color rgb="FF231F20"/>
        <rFont val="Arial"/>
        <family val="2"/>
      </rPr>
      <t>Continua</t>
    </r>
    <r>
      <rPr>
        <sz val="5"/>
        <color rgb="FF231F20"/>
        <rFont val="Times New Roman"/>
        <family val="1"/>
      </rPr>
      <t xml:space="preserve"> </t>
    </r>
    <r>
      <rPr>
        <sz val="5"/>
        <color rgb="FF231F20"/>
        <rFont val="Arial"/>
        <family val="2"/>
      </rPr>
      <t>(5/11)</t>
    </r>
  </si>
  <si>
    <r>
      <rPr>
        <sz val="5.5"/>
        <color rgb="FF231F20"/>
        <rFont val="Arial"/>
        <family val="2"/>
      </rPr>
      <t>Continua</t>
    </r>
    <r>
      <rPr>
        <sz val="5.5"/>
        <color rgb="FF231F20"/>
        <rFont val="Times New Roman"/>
        <family val="1"/>
      </rPr>
      <t xml:space="preserve"> </t>
    </r>
    <r>
      <rPr>
        <sz val="5.5"/>
        <color rgb="FF231F20"/>
        <rFont val="Arial"/>
        <family val="2"/>
      </rPr>
      <t>(6/11)</t>
    </r>
  </si>
  <si>
    <r>
      <rPr>
        <sz val="7"/>
        <color rgb="FF231F20"/>
        <rFont val="Arial"/>
        <family val="2"/>
      </rPr>
      <t>Continua</t>
    </r>
    <r>
      <rPr>
        <sz val="7"/>
        <color rgb="FF231F20"/>
        <rFont val="Times New Roman"/>
        <family val="1"/>
      </rPr>
      <t xml:space="preserve"> </t>
    </r>
    <r>
      <rPr>
        <sz val="7"/>
        <color rgb="FF231F20"/>
        <rFont val="Arial"/>
        <family val="2"/>
      </rPr>
      <t>(7/11)</t>
    </r>
  </si>
  <si>
    <r>
      <rPr>
        <sz val="7"/>
        <color rgb="FF231F20"/>
        <rFont val="Arial"/>
        <family val="2"/>
      </rPr>
      <t>Continua</t>
    </r>
    <r>
      <rPr>
        <sz val="7"/>
        <color rgb="FF231F20"/>
        <rFont val="Times New Roman"/>
        <family val="1"/>
      </rPr>
      <t xml:space="preserve"> </t>
    </r>
    <r>
      <rPr>
        <sz val="7"/>
        <color rgb="FF231F20"/>
        <rFont val="Arial"/>
        <family val="2"/>
      </rPr>
      <t>(8/11)</t>
    </r>
  </si>
  <si>
    <t>Continua (9/11)</t>
  </si>
  <si>
    <r>
      <rPr>
        <sz val="5.5"/>
        <color rgb="FF231F20"/>
        <rFont val="Arial"/>
        <family val="2"/>
      </rPr>
      <t>Continua</t>
    </r>
    <r>
      <rPr>
        <sz val="5.5"/>
        <color rgb="FF231F20"/>
        <rFont val="Times New Roman"/>
        <family val="1"/>
      </rPr>
      <t xml:space="preserve"> </t>
    </r>
    <r>
      <rPr>
        <sz val="5.5"/>
        <color rgb="FF231F20"/>
        <rFont val="Arial"/>
        <family val="2"/>
      </rPr>
      <t>(10/11)</t>
    </r>
  </si>
  <si>
    <t>Fim (11/11)</t>
  </si>
  <si>
    <r>
      <rPr>
        <sz val="7"/>
        <color rgb="FF231F20"/>
        <rFont val="Arial"/>
        <family val="2"/>
      </rPr>
      <t>FONTE:</t>
    </r>
    <r>
      <rPr>
        <sz val="7"/>
        <color rgb="FF231F20"/>
        <rFont val="Times New Roman"/>
        <family val="1"/>
      </rPr>
      <t xml:space="preserve"> </t>
    </r>
    <r>
      <rPr>
        <sz val="7"/>
        <color rgb="FF231F20"/>
        <rFont val="Arial"/>
        <family val="2"/>
      </rPr>
      <t>Secretaria</t>
    </r>
    <r>
      <rPr>
        <sz val="7"/>
        <color rgb="FF231F20"/>
        <rFont val="Times New Roman"/>
        <family val="1"/>
      </rPr>
      <t xml:space="preserve"> </t>
    </r>
    <r>
      <rPr>
        <sz val="7"/>
        <color rgb="FF231F20"/>
        <rFont val="Arial"/>
        <family val="2"/>
      </rPr>
      <t>Municipal</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Planejamento,</t>
    </r>
    <r>
      <rPr>
        <sz val="7"/>
        <color rgb="FF231F20"/>
        <rFont val="Times New Roman"/>
        <family val="1"/>
      </rPr>
      <t xml:space="preserve"> </t>
    </r>
    <r>
      <rPr>
        <sz val="7"/>
        <color rgb="FF231F20"/>
        <rFont val="Arial"/>
        <family val="2"/>
      </rPr>
      <t>Orçamento</t>
    </r>
    <r>
      <rPr>
        <sz val="7"/>
        <color rgb="FF231F20"/>
        <rFont val="Times New Roman"/>
        <family val="1"/>
      </rPr>
      <t xml:space="preserve"> </t>
    </r>
    <r>
      <rPr>
        <sz val="7"/>
        <color rgb="FF231F20"/>
        <rFont val="Arial"/>
        <family val="2"/>
      </rPr>
      <t>e</t>
    </r>
    <r>
      <rPr>
        <sz val="7"/>
        <color rgb="FF231F20"/>
        <rFont val="Times New Roman"/>
        <family val="1"/>
      </rPr>
      <t xml:space="preserve"> Gestão Contabil </t>
    </r>
    <r>
      <rPr>
        <sz val="7"/>
        <color rgb="FF231F20"/>
        <rFont val="Arial"/>
        <family val="2"/>
      </rPr>
      <t>-</t>
    </r>
    <r>
      <rPr>
        <sz val="7"/>
        <color rgb="FF231F20"/>
        <rFont val="Times New Roman"/>
        <family val="1"/>
      </rPr>
      <t xml:space="preserve"> </t>
    </r>
    <r>
      <rPr>
        <sz val="7"/>
        <color rgb="FF231F20"/>
        <rFont val="Arial"/>
        <family val="2"/>
      </rPr>
      <t>Metas</t>
    </r>
    <r>
      <rPr>
        <sz val="7"/>
        <color rgb="FF231F20"/>
        <rFont val="Times New Roman"/>
        <family val="1"/>
      </rPr>
      <t xml:space="preserve"> </t>
    </r>
    <r>
      <rPr>
        <sz val="7"/>
        <color rgb="FF231F20"/>
        <rFont val="Arial"/>
        <family val="2"/>
      </rPr>
      <t>projetadas</t>
    </r>
  </si>
  <si>
    <r>
      <rPr>
        <b/>
        <sz val="10"/>
        <color rgb="FF231F20"/>
        <rFont val="Arial"/>
        <family val="2"/>
      </rPr>
      <t>AMF</t>
    </r>
    <r>
      <rPr>
        <sz val="10"/>
        <color rgb="FF231F20"/>
        <rFont val="Times New Roman"/>
        <family val="1"/>
      </rPr>
      <t xml:space="preserve"> </t>
    </r>
    <r>
      <rPr>
        <b/>
        <sz val="10"/>
        <color rgb="FF231F20"/>
        <rFont val="Arial"/>
        <family val="2"/>
      </rPr>
      <t>/</t>
    </r>
    <r>
      <rPr>
        <sz val="10"/>
        <color rgb="FF231F20"/>
        <rFont val="Times New Roman"/>
        <family val="1"/>
      </rPr>
      <t xml:space="preserve"> </t>
    </r>
    <r>
      <rPr>
        <b/>
        <sz val="10"/>
        <color rgb="FF231F20"/>
        <rFont val="Arial"/>
        <family val="2"/>
      </rPr>
      <t>Tabela</t>
    </r>
    <r>
      <rPr>
        <sz val="10"/>
        <color rgb="FF231F20"/>
        <rFont val="Times New Roman"/>
        <family val="1"/>
      </rPr>
      <t xml:space="preserve"> </t>
    </r>
    <r>
      <rPr>
        <b/>
        <sz val="10"/>
        <color rgb="FF231F20"/>
        <rFont val="Arial"/>
        <family val="2"/>
      </rPr>
      <t>1</t>
    </r>
    <r>
      <rPr>
        <sz val="10"/>
        <color rgb="FF231F20"/>
        <rFont val="Times New Roman"/>
        <family val="1"/>
      </rPr>
      <t xml:space="preserve"> </t>
    </r>
    <r>
      <rPr>
        <b/>
        <sz val="10"/>
        <color rgb="FF231F20"/>
        <rFont val="Arial"/>
        <family val="2"/>
      </rPr>
      <t>-</t>
    </r>
    <r>
      <rPr>
        <sz val="10"/>
        <color rgb="FF231F20"/>
        <rFont val="Times New Roman"/>
        <family val="1"/>
      </rPr>
      <t xml:space="preserve"> </t>
    </r>
    <r>
      <rPr>
        <b/>
        <sz val="10"/>
        <color rgb="FF231F20"/>
        <rFont val="Arial"/>
        <family val="2"/>
      </rPr>
      <t>DEMONSTRATIVO</t>
    </r>
    <r>
      <rPr>
        <sz val="10"/>
        <color rgb="FF231F20"/>
        <rFont val="Times New Roman"/>
        <family val="1"/>
      </rPr>
      <t xml:space="preserve"> </t>
    </r>
    <r>
      <rPr>
        <b/>
        <sz val="10"/>
        <color rgb="FF231F20"/>
        <rFont val="Arial"/>
        <family val="2"/>
      </rPr>
      <t>1</t>
    </r>
    <r>
      <rPr>
        <sz val="10"/>
        <color rgb="FF231F20"/>
        <rFont val="Times New Roman"/>
        <family val="1"/>
      </rPr>
      <t xml:space="preserve"> </t>
    </r>
    <r>
      <rPr>
        <b/>
        <sz val="10"/>
        <color rgb="FF231F20"/>
        <rFont val="Arial"/>
        <family val="2"/>
      </rPr>
      <t>-</t>
    </r>
    <r>
      <rPr>
        <sz val="10"/>
        <color rgb="FF231F20"/>
        <rFont val="Times New Roman"/>
        <family val="1"/>
      </rPr>
      <t xml:space="preserve"> </t>
    </r>
    <r>
      <rPr>
        <b/>
        <sz val="10"/>
        <color rgb="FF231F20"/>
        <rFont val="Arial"/>
        <family val="2"/>
      </rPr>
      <t>METAS</t>
    </r>
    <r>
      <rPr>
        <sz val="10"/>
        <color rgb="FF231F20"/>
        <rFont val="Times New Roman"/>
        <family val="1"/>
      </rPr>
      <t xml:space="preserve"> </t>
    </r>
    <r>
      <rPr>
        <b/>
        <sz val="10"/>
        <color rgb="FF231F20"/>
        <rFont val="Arial"/>
        <family val="2"/>
      </rPr>
      <t>ANUAIS</t>
    </r>
  </si>
  <si>
    <r>
      <rPr>
        <b/>
        <sz val="10"/>
        <color rgb="FF231F20"/>
        <rFont val="Arial"/>
        <family val="2"/>
      </rPr>
      <t>AMF</t>
    </r>
    <r>
      <rPr>
        <sz val="10"/>
        <color rgb="FF231F20"/>
        <rFont val="Times New Roman"/>
        <family val="1"/>
      </rPr>
      <t xml:space="preserve"> </t>
    </r>
    <r>
      <rPr>
        <b/>
        <sz val="10"/>
        <color rgb="FF231F20"/>
        <rFont val="Arial"/>
        <family val="2"/>
      </rPr>
      <t>/</t>
    </r>
    <r>
      <rPr>
        <sz val="10"/>
        <color rgb="FF231F20"/>
        <rFont val="Times New Roman"/>
        <family val="1"/>
      </rPr>
      <t xml:space="preserve"> </t>
    </r>
    <r>
      <rPr>
        <b/>
        <sz val="10"/>
        <color rgb="FF231F20"/>
        <rFont val="Arial"/>
        <family val="2"/>
      </rPr>
      <t>Tabela</t>
    </r>
    <r>
      <rPr>
        <sz val="10"/>
        <color rgb="FF231F20"/>
        <rFont val="Times New Roman"/>
        <family val="1"/>
      </rPr>
      <t xml:space="preserve"> </t>
    </r>
    <r>
      <rPr>
        <b/>
        <sz val="10"/>
        <color rgb="FF231F20"/>
        <rFont val="Arial"/>
        <family val="2"/>
      </rPr>
      <t>3</t>
    </r>
    <r>
      <rPr>
        <sz val="10"/>
        <color rgb="FF231F20"/>
        <rFont val="Times New Roman"/>
        <family val="1"/>
      </rPr>
      <t xml:space="preserve"> </t>
    </r>
    <r>
      <rPr>
        <b/>
        <sz val="10"/>
        <color rgb="FF231F20"/>
        <rFont val="Arial"/>
        <family val="2"/>
      </rPr>
      <t>-</t>
    </r>
    <r>
      <rPr>
        <sz val="10"/>
        <color rgb="FF231F20"/>
        <rFont val="Times New Roman"/>
        <family val="1"/>
      </rPr>
      <t xml:space="preserve"> </t>
    </r>
    <r>
      <rPr>
        <b/>
        <sz val="10"/>
        <color rgb="FF231F20"/>
        <rFont val="Arial"/>
        <family val="2"/>
      </rPr>
      <t>DEMONSTRATIVO</t>
    </r>
    <r>
      <rPr>
        <sz val="10"/>
        <color rgb="FF231F20"/>
        <rFont val="Times New Roman"/>
        <family val="1"/>
      </rPr>
      <t xml:space="preserve"> </t>
    </r>
    <r>
      <rPr>
        <b/>
        <sz val="10"/>
        <color rgb="FF231F20"/>
        <rFont val="Arial"/>
        <family val="2"/>
      </rPr>
      <t>3</t>
    </r>
    <r>
      <rPr>
        <sz val="10"/>
        <color rgb="FF231F20"/>
        <rFont val="Times New Roman"/>
        <family val="1"/>
      </rPr>
      <t xml:space="preserve"> </t>
    </r>
    <r>
      <rPr>
        <b/>
        <sz val="10"/>
        <color rgb="FF231F20"/>
        <rFont val="Arial"/>
        <family val="2"/>
      </rPr>
      <t>-</t>
    </r>
    <r>
      <rPr>
        <sz val="10"/>
        <color rgb="FF231F20"/>
        <rFont val="Times New Roman"/>
        <family val="1"/>
      </rPr>
      <t xml:space="preserve"> </t>
    </r>
    <r>
      <rPr>
        <b/>
        <sz val="10"/>
        <color rgb="FF231F20"/>
        <rFont val="Arial"/>
        <family val="2"/>
      </rPr>
      <t>METAS</t>
    </r>
    <r>
      <rPr>
        <sz val="10"/>
        <color rgb="FF231F20"/>
        <rFont val="Times New Roman"/>
        <family val="1"/>
      </rPr>
      <t xml:space="preserve"> </t>
    </r>
    <r>
      <rPr>
        <b/>
        <sz val="10"/>
        <color rgb="FF231F20"/>
        <rFont val="Arial"/>
        <family val="2"/>
      </rPr>
      <t>FISCAIS</t>
    </r>
    <r>
      <rPr>
        <sz val="10"/>
        <color rgb="FF231F20"/>
        <rFont val="Times New Roman"/>
        <family val="1"/>
      </rPr>
      <t xml:space="preserve"> </t>
    </r>
    <r>
      <rPr>
        <b/>
        <sz val="10"/>
        <color rgb="FF231F20"/>
        <rFont val="Arial"/>
        <family val="2"/>
      </rPr>
      <t>ATUAIS</t>
    </r>
    <r>
      <rPr>
        <sz val="10"/>
        <color rgb="FF231F20"/>
        <rFont val="Times New Roman"/>
        <family val="1"/>
      </rPr>
      <t xml:space="preserve"> </t>
    </r>
    <r>
      <rPr>
        <b/>
        <sz val="10"/>
        <color rgb="FF231F20"/>
        <rFont val="Arial"/>
        <family val="2"/>
      </rPr>
      <t>COMPARADAS</t>
    </r>
    <r>
      <rPr>
        <sz val="10"/>
        <color rgb="FF231F20"/>
        <rFont val="Times New Roman"/>
        <family val="1"/>
      </rPr>
      <t xml:space="preserve"> </t>
    </r>
    <r>
      <rPr>
        <b/>
        <sz val="10"/>
        <color rgb="FF231F20"/>
        <rFont val="Arial"/>
        <family val="2"/>
      </rPr>
      <t>COM</t>
    </r>
    <r>
      <rPr>
        <sz val="10"/>
        <color rgb="FF231F20"/>
        <rFont val="Times New Roman"/>
        <family val="1"/>
      </rPr>
      <t xml:space="preserve"> </t>
    </r>
    <r>
      <rPr>
        <b/>
        <sz val="10"/>
        <color rgb="FF231F20"/>
        <rFont val="Arial"/>
        <family val="2"/>
      </rPr>
      <t>AS</t>
    </r>
    <r>
      <rPr>
        <sz val="10"/>
        <color rgb="FF231F20"/>
        <rFont val="Times New Roman"/>
        <family val="1"/>
      </rPr>
      <t xml:space="preserve"> </t>
    </r>
    <r>
      <rPr>
        <b/>
        <sz val="10"/>
        <color rgb="FF231F20"/>
        <rFont val="Arial"/>
        <family val="2"/>
      </rPr>
      <t>FIXADAS</t>
    </r>
    <r>
      <rPr>
        <sz val="10"/>
        <color rgb="FF231F20"/>
        <rFont val="Times New Roman"/>
        <family val="1"/>
      </rPr>
      <t xml:space="preserve"> </t>
    </r>
    <r>
      <rPr>
        <b/>
        <sz val="10"/>
        <color rgb="FF231F20"/>
        <rFont val="Arial"/>
        <family val="2"/>
      </rPr>
      <t>NOS</t>
    </r>
    <r>
      <rPr>
        <sz val="10"/>
        <color rgb="FF231F20"/>
        <rFont val="Times New Roman"/>
        <family val="1"/>
      </rPr>
      <t xml:space="preserve"> </t>
    </r>
    <r>
      <rPr>
        <b/>
        <sz val="10"/>
        <color rgb="FF231F20"/>
        <rFont val="Arial"/>
        <family val="2"/>
      </rPr>
      <t>TRÊS</t>
    </r>
    <r>
      <rPr>
        <sz val="10"/>
        <color rgb="FF231F20"/>
        <rFont val="Times New Roman"/>
        <family val="1"/>
      </rPr>
      <t xml:space="preserve"> </t>
    </r>
    <r>
      <rPr>
        <b/>
        <sz val="10"/>
        <color rgb="FF231F20"/>
        <rFont val="Arial"/>
        <family val="2"/>
      </rPr>
      <t>EXERCÍCIOS</t>
    </r>
    <r>
      <rPr>
        <sz val="10"/>
        <color rgb="FF231F20"/>
        <rFont val="Times New Roman"/>
        <family val="1"/>
      </rPr>
      <t xml:space="preserve"> </t>
    </r>
    <r>
      <rPr>
        <b/>
        <sz val="10"/>
        <color rgb="FF231F20"/>
        <rFont val="Arial"/>
        <family val="2"/>
      </rPr>
      <t>ANTERIORES</t>
    </r>
  </si>
  <si>
    <t>LEI DE DIRETRIZES ORÇAMENTÁRIAS ANEXO DE METAS FISCAIS</t>
  </si>
  <si>
    <t>AMF / Tabela 4 - DEMONSTRATIVO 4 - EVOLUÇÃO DO PATRIMÔNIO LÍQUIDO</t>
  </si>
  <si>
    <r>
      <rPr>
        <sz val="7"/>
        <color rgb="FF231F20"/>
        <rFont val="Arial"/>
        <family val="2"/>
      </rPr>
      <t>AMF</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Demonstrativo</t>
    </r>
    <r>
      <rPr>
        <sz val="7"/>
        <color rgb="FF231F20"/>
        <rFont val="Times New Roman"/>
        <family val="1"/>
      </rPr>
      <t xml:space="preserve"> </t>
    </r>
    <r>
      <rPr>
        <sz val="7"/>
        <color rgb="FF231F20"/>
        <rFont val="Arial"/>
        <family val="2"/>
      </rPr>
      <t>4</t>
    </r>
    <r>
      <rPr>
        <sz val="7"/>
        <color rgb="FF231F20"/>
        <rFont val="Times New Roman"/>
        <family val="1"/>
      </rPr>
      <t xml:space="preserve"> </t>
    </r>
    <r>
      <rPr>
        <sz val="7"/>
        <color rgb="FF231F20"/>
        <rFont val="Arial"/>
        <family val="2"/>
      </rPr>
      <t>(LRF,</t>
    </r>
    <r>
      <rPr>
        <sz val="7"/>
        <color rgb="FF231F20"/>
        <rFont val="Times New Roman"/>
        <family val="1"/>
      </rPr>
      <t xml:space="preserve"> </t>
    </r>
    <r>
      <rPr>
        <sz val="7"/>
        <color rgb="FF231F20"/>
        <rFont val="Arial"/>
        <family val="2"/>
      </rPr>
      <t>art.4º,</t>
    </r>
    <r>
      <rPr>
        <sz val="7"/>
        <color rgb="FF231F20"/>
        <rFont val="Times New Roman"/>
        <family val="1"/>
      </rPr>
      <t xml:space="preserve"> </t>
    </r>
    <r>
      <rPr>
        <sz val="7"/>
        <color rgb="FF231F20"/>
        <rFont val="Arial"/>
        <family val="2"/>
      </rPr>
      <t>§2º,</t>
    </r>
    <r>
      <rPr>
        <sz val="7"/>
        <color rgb="FF231F20"/>
        <rFont val="Times New Roman"/>
        <family val="1"/>
      </rPr>
      <t xml:space="preserve"> </t>
    </r>
    <r>
      <rPr>
        <sz val="7"/>
        <color rgb="FF231F20"/>
        <rFont val="Arial"/>
        <family val="2"/>
      </rPr>
      <t>inciso</t>
    </r>
    <r>
      <rPr>
        <sz val="7"/>
        <color rgb="FF231F20"/>
        <rFont val="Times New Roman"/>
        <family val="1"/>
      </rPr>
      <t xml:space="preserve"> </t>
    </r>
    <r>
      <rPr>
        <sz val="7"/>
        <color rgb="FF231F20"/>
        <rFont val="Arial"/>
        <family val="2"/>
      </rPr>
      <t>III)</t>
    </r>
    <r>
      <rPr>
        <sz val="7"/>
        <color rgb="FF231F20"/>
        <rFont val="Times New Roman"/>
        <family val="1"/>
      </rPr>
      <t xml:space="preserve">                                                                                                                                                                   </t>
    </r>
  </si>
  <si>
    <r>
      <rPr>
        <sz val="8"/>
        <color rgb="FF231F20"/>
        <rFont val="Arial"/>
        <family val="2"/>
      </rPr>
      <t>AMF</t>
    </r>
    <r>
      <rPr>
        <sz val="8"/>
        <color rgb="FF231F20"/>
        <rFont val="Times New Roman"/>
        <family val="1"/>
      </rPr>
      <t xml:space="preserve"> </t>
    </r>
    <r>
      <rPr>
        <sz val="8"/>
        <color rgb="FF231F20"/>
        <rFont val="Arial"/>
        <family val="2"/>
      </rPr>
      <t>-</t>
    </r>
    <r>
      <rPr>
        <sz val="8"/>
        <color rgb="FF231F20"/>
        <rFont val="Times New Roman"/>
        <family val="1"/>
      </rPr>
      <t xml:space="preserve"> </t>
    </r>
    <r>
      <rPr>
        <sz val="8"/>
        <color rgb="FF231F20"/>
        <rFont val="Arial"/>
        <family val="2"/>
      </rPr>
      <t>Demonstrativo</t>
    </r>
    <r>
      <rPr>
        <sz val="8"/>
        <color rgb="FF231F20"/>
        <rFont val="Times New Roman"/>
        <family val="1"/>
      </rPr>
      <t xml:space="preserve"> </t>
    </r>
    <r>
      <rPr>
        <sz val="8"/>
        <color rgb="FF231F20"/>
        <rFont val="Arial"/>
        <family val="2"/>
      </rPr>
      <t>7</t>
    </r>
    <r>
      <rPr>
        <sz val="8"/>
        <color rgb="FF231F20"/>
        <rFont val="Times New Roman"/>
        <family val="1"/>
      </rPr>
      <t xml:space="preserve"> </t>
    </r>
    <r>
      <rPr>
        <sz val="8"/>
        <color rgb="FF231F20"/>
        <rFont val="Arial"/>
        <family val="2"/>
      </rPr>
      <t>(LRF,</t>
    </r>
    <r>
      <rPr>
        <sz val="8"/>
        <color rgb="FF231F20"/>
        <rFont val="Times New Roman"/>
        <family val="1"/>
      </rPr>
      <t xml:space="preserve"> </t>
    </r>
    <r>
      <rPr>
        <sz val="8"/>
        <color rgb="FF231F20"/>
        <rFont val="Arial"/>
        <family val="2"/>
      </rPr>
      <t>art.</t>
    </r>
    <r>
      <rPr>
        <sz val="8"/>
        <color rgb="FF231F20"/>
        <rFont val="Times New Roman"/>
        <family val="1"/>
      </rPr>
      <t xml:space="preserve"> </t>
    </r>
    <r>
      <rPr>
        <sz val="8"/>
        <color rgb="FF231F20"/>
        <rFont val="Arial"/>
        <family val="2"/>
      </rPr>
      <t>4°,</t>
    </r>
    <r>
      <rPr>
        <sz val="8"/>
        <color rgb="FF231F20"/>
        <rFont val="Times New Roman"/>
        <family val="1"/>
      </rPr>
      <t xml:space="preserve"> </t>
    </r>
    <r>
      <rPr>
        <sz val="8"/>
        <color rgb="FF231F20"/>
        <rFont val="Arial"/>
        <family val="2"/>
      </rPr>
      <t>§</t>
    </r>
    <r>
      <rPr>
        <sz val="8"/>
        <color rgb="FF231F20"/>
        <rFont val="Times New Roman"/>
        <family val="1"/>
      </rPr>
      <t xml:space="preserve"> </t>
    </r>
    <r>
      <rPr>
        <sz val="8"/>
        <color rgb="FF231F20"/>
        <rFont val="Arial"/>
        <family val="2"/>
      </rPr>
      <t>2°,</t>
    </r>
    <r>
      <rPr>
        <sz val="8"/>
        <color rgb="FF231F20"/>
        <rFont val="Times New Roman"/>
        <family val="1"/>
      </rPr>
      <t xml:space="preserve"> </t>
    </r>
    <r>
      <rPr>
        <sz val="8"/>
        <color rgb="FF231F20"/>
        <rFont val="Arial"/>
        <family val="2"/>
      </rPr>
      <t>inciso</t>
    </r>
    <r>
      <rPr>
        <sz val="8"/>
        <color rgb="FF231F20"/>
        <rFont val="Times New Roman"/>
        <family val="1"/>
      </rPr>
      <t xml:space="preserve"> </t>
    </r>
    <r>
      <rPr>
        <sz val="8"/>
        <color rgb="FF231F20"/>
        <rFont val="Arial"/>
        <family val="2"/>
      </rPr>
      <t>V)</t>
    </r>
  </si>
  <si>
    <r>
      <rPr>
        <b/>
        <sz val="10"/>
        <color rgb="FF231F20"/>
        <rFont val="Arial"/>
        <family val="2"/>
      </rPr>
      <t>LEI</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DIRETRIZES</t>
    </r>
    <r>
      <rPr>
        <b/>
        <sz val="10"/>
        <color rgb="FF231F20"/>
        <rFont val="Times New Roman"/>
        <family val="1"/>
      </rPr>
      <t xml:space="preserve"> </t>
    </r>
    <r>
      <rPr>
        <b/>
        <sz val="10"/>
        <color rgb="FF231F20"/>
        <rFont val="Arial"/>
        <family val="2"/>
      </rPr>
      <t>ORÇAMENTÁRIAS</t>
    </r>
    <r>
      <rPr>
        <b/>
        <sz val="10"/>
        <color rgb="FF231F20"/>
        <rFont val="Times New Roman"/>
        <family val="1"/>
      </rPr>
      <t xml:space="preserve"> </t>
    </r>
    <r>
      <rPr>
        <b/>
        <sz val="10"/>
        <color rgb="FF231F20"/>
        <rFont val="Arial"/>
        <family val="2"/>
      </rPr>
      <t>ANEXO</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RISCOS</t>
    </r>
    <r>
      <rPr>
        <b/>
        <sz val="10"/>
        <color rgb="FF231F20"/>
        <rFont val="Times New Roman"/>
        <family val="1"/>
      </rPr>
      <t xml:space="preserve"> </t>
    </r>
    <r>
      <rPr>
        <b/>
        <sz val="10"/>
        <color rgb="FF231F20"/>
        <rFont val="Arial"/>
        <family val="2"/>
      </rPr>
      <t>FISCAIS</t>
    </r>
  </si>
  <si>
    <r>
      <rPr>
        <sz val="8"/>
        <color rgb="FF231F20"/>
        <rFont val="Arial"/>
        <family val="2"/>
      </rPr>
      <t>ARF</t>
    </r>
    <r>
      <rPr>
        <sz val="8"/>
        <color rgb="FF231F20"/>
        <rFont val="Times New Roman"/>
        <family val="1"/>
      </rPr>
      <t xml:space="preserve"> </t>
    </r>
    <r>
      <rPr>
        <sz val="8"/>
        <color rgb="FF231F20"/>
        <rFont val="Arial"/>
        <family val="2"/>
      </rPr>
      <t>(LRF,</t>
    </r>
    <r>
      <rPr>
        <sz val="8"/>
        <color rgb="FF231F20"/>
        <rFont val="Times New Roman"/>
        <family val="1"/>
      </rPr>
      <t xml:space="preserve"> </t>
    </r>
    <r>
      <rPr>
        <sz val="8"/>
        <color rgb="FF231F20"/>
        <rFont val="Arial"/>
        <family val="2"/>
      </rPr>
      <t>art</t>
    </r>
    <r>
      <rPr>
        <sz val="8"/>
        <color rgb="FF231F20"/>
        <rFont val="Times New Roman"/>
        <family val="1"/>
      </rPr>
      <t xml:space="preserve"> </t>
    </r>
    <r>
      <rPr>
        <sz val="8"/>
        <color rgb="FF231F20"/>
        <rFont val="Arial"/>
        <family val="2"/>
      </rPr>
      <t>4º,</t>
    </r>
    <r>
      <rPr>
        <sz val="8"/>
        <color rgb="FF231F20"/>
        <rFont val="Times New Roman"/>
        <family val="1"/>
      </rPr>
      <t xml:space="preserve"> </t>
    </r>
    <r>
      <rPr>
        <sz val="8"/>
        <color rgb="FF231F20"/>
        <rFont val="Arial"/>
        <family val="2"/>
      </rPr>
      <t>§</t>
    </r>
    <r>
      <rPr>
        <sz val="8"/>
        <color rgb="FF231F20"/>
        <rFont val="Times New Roman"/>
        <family val="1"/>
      </rPr>
      <t xml:space="preserve"> </t>
    </r>
    <r>
      <rPr>
        <sz val="8"/>
        <color rgb="FF231F20"/>
        <rFont val="Arial"/>
        <family val="2"/>
      </rPr>
      <t>3º)</t>
    </r>
    <r>
      <rPr>
        <sz val="8"/>
        <color rgb="FF231F20"/>
        <rFont val="Times New Roman"/>
        <family val="1"/>
      </rPr>
      <t xml:space="preserve">                                                                                                                                                                                 </t>
    </r>
  </si>
  <si>
    <r>
      <rPr>
        <sz val="7"/>
        <color rgb="FF231F20"/>
        <rFont val="Arial"/>
        <family val="2"/>
      </rPr>
      <t>Nota:</t>
    </r>
    <r>
      <rPr>
        <sz val="7"/>
        <color rgb="FF231F20"/>
        <rFont val="Times New Roman"/>
        <family val="1"/>
      </rPr>
      <t xml:space="preserve"> </t>
    </r>
    <r>
      <rPr>
        <sz val="7"/>
        <color rgb="FF231F20"/>
        <rFont val="Arial"/>
        <family val="2"/>
      </rPr>
      <t>Conforme</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Manual</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Demonstrativos</t>
    </r>
    <r>
      <rPr>
        <sz val="7"/>
        <color rgb="FF231F20"/>
        <rFont val="Times New Roman"/>
        <family val="1"/>
      </rPr>
      <t xml:space="preserve"> </t>
    </r>
    <r>
      <rPr>
        <sz val="7"/>
        <color rgb="FF231F20"/>
        <rFont val="Arial"/>
        <family val="2"/>
      </rPr>
      <t>Fiscais-STN</t>
    </r>
    <r>
      <rPr>
        <sz val="7"/>
        <color rgb="FF231F20"/>
        <rFont val="Times New Roman"/>
        <family val="1"/>
      </rPr>
      <t xml:space="preserve"> </t>
    </r>
    <r>
      <rPr>
        <sz val="7"/>
        <color rgb="FF231F20"/>
        <rFont val="Arial"/>
        <family val="2"/>
      </rPr>
      <t>9º</t>
    </r>
    <r>
      <rPr>
        <sz val="7"/>
        <color rgb="FF231F20"/>
        <rFont val="Times New Roman"/>
        <family val="1"/>
      </rPr>
      <t xml:space="preserve"> </t>
    </r>
    <r>
      <rPr>
        <sz val="7"/>
        <color rgb="FF231F20"/>
        <rFont val="Arial"/>
        <family val="2"/>
      </rPr>
      <t>ed.,</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projeção</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RCL</t>
    </r>
    <r>
      <rPr>
        <sz val="7"/>
        <color rgb="FF231F20"/>
        <rFont val="Times New Roman"/>
        <family val="1"/>
      </rPr>
      <t xml:space="preserve"> </t>
    </r>
    <r>
      <rPr>
        <sz val="7"/>
        <color rgb="FF231F20"/>
        <rFont val="Arial"/>
        <family val="2"/>
      </rPr>
      <t>pode</t>
    </r>
    <r>
      <rPr>
        <sz val="7"/>
        <color rgb="FF231F20"/>
        <rFont val="Times New Roman"/>
        <family val="1"/>
      </rPr>
      <t xml:space="preserve"> </t>
    </r>
    <r>
      <rPr>
        <sz val="7"/>
        <color rgb="FF231F20"/>
        <rFont val="Arial"/>
        <family val="2"/>
      </rPr>
      <t>ser</t>
    </r>
    <r>
      <rPr>
        <sz val="7"/>
        <color rgb="FF231F20"/>
        <rFont val="Times New Roman"/>
        <family val="1"/>
      </rPr>
      <t xml:space="preserve"> </t>
    </r>
    <r>
      <rPr>
        <sz val="7"/>
        <color rgb="FF231F20"/>
        <rFont val="Arial"/>
        <family val="2"/>
      </rPr>
      <t>feita</t>
    </r>
    <r>
      <rPr>
        <sz val="7"/>
        <color rgb="FF231F20"/>
        <rFont val="Times New Roman"/>
        <family val="1"/>
      </rPr>
      <t xml:space="preserve"> </t>
    </r>
    <r>
      <rPr>
        <sz val="7"/>
        <color rgb="FF231F20"/>
        <rFont val="Arial"/>
        <family val="2"/>
      </rPr>
      <t>mediante</t>
    </r>
    <r>
      <rPr>
        <sz val="7"/>
        <color rgb="FF231F20"/>
        <rFont val="Times New Roman"/>
        <family val="1"/>
      </rPr>
      <t xml:space="preserve"> </t>
    </r>
    <r>
      <rPr>
        <sz val="7"/>
        <color rgb="FF231F20"/>
        <rFont val="Arial"/>
        <family val="2"/>
      </rPr>
      <t>aplicação</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fator</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atualização</t>
    </r>
    <r>
      <rPr>
        <sz val="7"/>
        <color rgb="FF231F20"/>
        <rFont val="Times New Roman"/>
        <family val="1"/>
      </rPr>
      <t xml:space="preserve"> </t>
    </r>
    <r>
      <rPr>
        <sz val="7"/>
        <color rgb="FF231F20"/>
        <rFont val="Arial"/>
        <family val="2"/>
      </rPr>
      <t>divulgado</t>
    </r>
    <r>
      <rPr>
        <sz val="7"/>
        <color rgb="FF231F20"/>
        <rFont val="Times New Roman"/>
        <family val="1"/>
      </rPr>
      <t xml:space="preserve"> </t>
    </r>
    <r>
      <rPr>
        <sz val="7"/>
        <color rgb="FF231F20"/>
        <rFont val="Arial"/>
        <family val="2"/>
      </rPr>
      <t>pelo</t>
    </r>
    <r>
      <rPr>
        <sz val="7"/>
        <color rgb="FF231F20"/>
        <rFont val="Times New Roman"/>
        <family val="1"/>
      </rPr>
      <t xml:space="preserve"> </t>
    </r>
    <r>
      <rPr>
        <sz val="7"/>
        <color rgb="FF231F20"/>
        <rFont val="Arial"/>
        <family val="2"/>
      </rPr>
      <t>Ministério</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Fazenda.</t>
    </r>
    <r>
      <rPr>
        <sz val="7"/>
        <color rgb="FF231F20"/>
        <rFont val="Times New Roman"/>
        <family val="1"/>
      </rPr>
      <t xml:space="preserve"> </t>
    </r>
    <r>
      <rPr>
        <sz val="7"/>
        <color rgb="FF231F20"/>
        <rFont val="Arial"/>
        <family val="2"/>
      </rPr>
      <t>No</t>
    </r>
    <r>
      <rPr>
        <sz val="7"/>
        <color rgb="FF231F20"/>
        <rFont val="Times New Roman"/>
        <family val="1"/>
      </rPr>
      <t xml:space="preserve"> </t>
    </r>
    <r>
      <rPr>
        <sz val="7"/>
        <color rgb="FF231F20"/>
        <rFont val="Arial"/>
        <family val="2"/>
      </rPr>
      <t>entanto,</t>
    </r>
    <r>
      <rPr>
        <sz val="7"/>
        <color rgb="FF231F20"/>
        <rFont val="Times New Roman"/>
        <family val="1"/>
      </rPr>
      <t xml:space="preserve"> </t>
    </r>
    <r>
      <rPr>
        <sz val="7"/>
        <color rgb="FF231F20"/>
        <rFont val="Arial"/>
        <family val="2"/>
      </rPr>
      <t>para</t>
    </r>
    <r>
      <rPr>
        <sz val="7"/>
        <color rgb="FF231F20"/>
        <rFont val="Times New Roman"/>
        <family val="1"/>
      </rPr>
      <t xml:space="preserve"> </t>
    </r>
    <r>
      <rPr>
        <sz val="7"/>
        <color rgb="FF231F20"/>
        <rFont val="Arial"/>
        <family val="2"/>
      </rPr>
      <t>que</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projeção</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RCL</t>
    </r>
    <r>
      <rPr>
        <sz val="7"/>
        <color rgb="FF231F20"/>
        <rFont val="Times New Roman"/>
        <family val="1"/>
      </rPr>
      <t xml:space="preserve"> </t>
    </r>
    <r>
      <rPr>
        <sz val="7"/>
        <color rgb="FF231F20"/>
        <rFont val="Arial"/>
        <family val="2"/>
      </rPr>
      <t>seja</t>
    </r>
    <r>
      <rPr>
        <sz val="7"/>
        <color rgb="FF231F20"/>
        <rFont val="Times New Roman"/>
        <family val="1"/>
      </rPr>
      <t xml:space="preserve"> </t>
    </r>
    <r>
      <rPr>
        <sz val="7"/>
        <color rgb="FF231F20"/>
        <rFont val="Arial"/>
        <family val="2"/>
      </rPr>
      <t>mais</t>
    </r>
    <r>
      <rPr>
        <sz val="7"/>
        <color rgb="FF231F20"/>
        <rFont val="Times New Roman"/>
        <family val="1"/>
      </rPr>
      <t xml:space="preserve"> </t>
    </r>
    <r>
      <rPr>
        <sz val="7"/>
        <color rgb="FF231F20"/>
        <rFont val="Arial"/>
        <family val="2"/>
      </rPr>
      <t/>
    </r>
  </si>
  <si>
    <t>Ano Base</t>
  </si>
  <si>
    <r>
      <rPr>
        <sz val="7"/>
        <color rgb="FF231F20"/>
        <rFont val="Arial"/>
        <family val="2"/>
      </rPr>
      <t>Alienação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 xml:space="preserve">Bens
</t>
    </r>
  </si>
  <si>
    <t>Amortização de Empréstimo</t>
  </si>
  <si>
    <r>
      <rPr>
        <b/>
        <sz val="6.5"/>
        <color rgb="FF231F20"/>
        <rFont val="Arial"/>
        <family val="2"/>
      </rPr>
      <t>O%</t>
    </r>
    <r>
      <rPr>
        <sz val="6.5"/>
        <color rgb="FF231F20"/>
        <rFont val="Times New Roman"/>
        <family val="1"/>
      </rPr>
      <t xml:space="preserve"> </t>
    </r>
    <r>
      <rPr>
        <b/>
        <sz val="6.5"/>
        <color rgb="FF231F20"/>
        <rFont val="Arial"/>
        <family val="2"/>
      </rPr>
      <t>2023/2022</t>
    </r>
  </si>
  <si>
    <t>ANO BASE</t>
  </si>
  <si>
    <t>PREVISÃO LDO</t>
  </si>
  <si>
    <t>PREVISTO/LDO</t>
  </si>
  <si>
    <t>Valor Corrente (c)</t>
  </si>
  <si>
    <t>Valor Corrente - (b)</t>
  </si>
  <si>
    <t>% (b/PIB)</t>
  </si>
  <si>
    <r>
      <rPr>
        <b/>
        <sz val="7"/>
        <color rgb="FF231F20"/>
        <rFont val="Arial"/>
        <family val="2"/>
      </rPr>
      <t>%</t>
    </r>
    <r>
      <rPr>
        <sz val="7"/>
        <color rgb="FF231F20"/>
        <rFont val="Times New Roman"/>
        <family val="1"/>
      </rPr>
      <t xml:space="preserve"> </t>
    </r>
    <r>
      <rPr>
        <b/>
        <sz val="7"/>
        <color rgb="FF231F20"/>
        <rFont val="Times New Roman"/>
        <family val="1"/>
      </rPr>
      <t>(c/</t>
    </r>
    <r>
      <rPr>
        <b/>
        <sz val="7"/>
        <color rgb="FF231F20"/>
        <rFont val="Arial"/>
        <family val="2"/>
      </rPr>
      <t>PIB)</t>
    </r>
  </si>
  <si>
    <t>CORRENTE</t>
  </si>
  <si>
    <t>CONSTANTE</t>
  </si>
  <si>
    <t>estabelecida para o exercício</t>
  </si>
  <si>
    <r>
      <rPr>
        <b/>
        <sz val="7"/>
        <color rgb="FF231F20"/>
        <rFont val="Arial"/>
        <family val="2"/>
      </rPr>
      <t>DESPESAS</t>
    </r>
    <r>
      <rPr>
        <sz val="7"/>
        <color rgb="FF231F20"/>
        <rFont val="Arial"/>
        <family val="2"/>
      </rPr>
      <t xml:space="preserve"> </t>
    </r>
    <r>
      <rPr>
        <b/>
        <sz val="7"/>
        <color rgb="FF231F20"/>
        <rFont val="Arial"/>
        <family val="2"/>
      </rPr>
      <t>DE</t>
    </r>
    <r>
      <rPr>
        <sz val="7"/>
        <color rgb="FF231F20"/>
        <rFont val="Arial"/>
        <family val="2"/>
      </rPr>
      <t xml:space="preserve"> </t>
    </r>
    <r>
      <rPr>
        <b/>
        <sz val="7"/>
        <color rgb="FF231F20"/>
        <rFont val="Arial"/>
        <family val="2"/>
      </rPr>
      <t>CAPITAL</t>
    </r>
  </si>
  <si>
    <t>PROJETADO 2024</t>
  </si>
  <si>
    <r>
      <rPr>
        <b/>
        <sz val="6.5"/>
        <color rgb="FF231F20"/>
        <rFont val="Arial"/>
        <family val="2"/>
      </rPr>
      <t>O%</t>
    </r>
    <r>
      <rPr>
        <sz val="6.5"/>
        <color rgb="FF231F20"/>
        <rFont val="Times New Roman"/>
        <family val="1"/>
      </rPr>
      <t xml:space="preserve"> </t>
    </r>
    <r>
      <rPr>
        <b/>
        <sz val="6.5"/>
        <color rgb="FF231F20"/>
        <rFont val="Arial"/>
        <family val="2"/>
      </rPr>
      <t>2024/2023</t>
    </r>
  </si>
  <si>
    <t>PREVISÃO
ORÇAMENT.</t>
  </si>
  <si>
    <t>Abertura de Créditos Adicionais a partir do cancelamento de despesa, excesso de arrecadação e superavit financeiro</t>
  </si>
  <si>
    <t>Calamidade Pública</t>
  </si>
  <si>
    <t>Assistências a Epidemias,</t>
  </si>
  <si>
    <r>
      <rPr>
        <sz val="7"/>
        <color rgb="FF231F20"/>
        <rFont val="Arial"/>
        <family val="2"/>
      </rPr>
      <t>Tabela</t>
    </r>
    <r>
      <rPr>
        <sz val="7"/>
        <color rgb="FF231F20"/>
        <rFont val="Times New Roman"/>
        <family val="1"/>
      </rPr>
      <t xml:space="preserve"> </t>
    </r>
    <r>
      <rPr>
        <sz val="7"/>
        <color rgb="FF231F20"/>
        <rFont val="Arial"/>
        <family val="2"/>
      </rPr>
      <t>2.1</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Metodologia</t>
    </r>
    <r>
      <rPr>
        <sz val="7"/>
        <color rgb="FF231F20"/>
        <rFont val="Times New Roman"/>
        <family val="1"/>
      </rPr>
      <t xml:space="preserve"> </t>
    </r>
    <r>
      <rPr>
        <sz val="7"/>
        <color rgb="FF231F20"/>
        <rFont val="Arial"/>
        <family val="2"/>
      </rPr>
      <t>e</t>
    </r>
    <r>
      <rPr>
        <sz val="7"/>
        <color rgb="FF231F20"/>
        <rFont val="Times New Roman"/>
        <family val="1"/>
      </rPr>
      <t xml:space="preserve"> </t>
    </r>
    <r>
      <rPr>
        <sz val="7"/>
        <color rgb="FF231F20"/>
        <rFont val="Arial"/>
        <family val="2"/>
      </rPr>
      <t>Memória</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Cálculo</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Receita</t>
    </r>
    <r>
      <rPr>
        <sz val="7"/>
        <color rgb="FF231F20"/>
        <rFont val="Times New Roman"/>
        <family val="1"/>
      </rPr>
      <t xml:space="preserve">                                                                                                                                                                                                                                                       </t>
    </r>
  </si>
  <si>
    <r>
      <rPr>
        <b/>
        <sz val="7"/>
        <color rgb="FF231F20"/>
        <rFont val="Times New Roman"/>
        <family val="1"/>
      </rPr>
      <t>Quadro</t>
    </r>
    <r>
      <rPr>
        <sz val="7"/>
        <color rgb="FF231F20"/>
        <rFont val="Times New Roman"/>
        <family val="1"/>
      </rPr>
      <t xml:space="preserve"> </t>
    </r>
    <r>
      <rPr>
        <b/>
        <sz val="7"/>
        <color rgb="FF231F20"/>
        <rFont val="Times New Roman"/>
        <family val="1"/>
      </rPr>
      <t>2</t>
    </r>
    <r>
      <rPr>
        <sz val="7"/>
        <color rgb="FF231F20"/>
        <rFont val="Times New Roman"/>
        <family val="1"/>
      </rPr>
      <t xml:space="preserve"> </t>
    </r>
    <r>
      <rPr>
        <b/>
        <sz val="7"/>
        <color rgb="FF231F20"/>
        <rFont val="Times New Roman"/>
        <family val="1"/>
      </rPr>
      <t>-</t>
    </r>
    <r>
      <rPr>
        <sz val="7"/>
        <color rgb="FF231F20"/>
        <rFont val="Times New Roman"/>
        <family val="1"/>
      </rPr>
      <t xml:space="preserve"> </t>
    </r>
    <r>
      <rPr>
        <b/>
        <sz val="7"/>
        <color rgb="FF231F20"/>
        <rFont val="Times New Roman"/>
        <family val="1"/>
      </rPr>
      <t>Produto</t>
    </r>
    <r>
      <rPr>
        <sz val="7"/>
        <color rgb="FF231F20"/>
        <rFont val="Times New Roman"/>
        <family val="1"/>
      </rPr>
      <t xml:space="preserve"> </t>
    </r>
    <r>
      <rPr>
        <b/>
        <sz val="7"/>
        <color rgb="FF231F20"/>
        <rFont val="Times New Roman"/>
        <family val="1"/>
      </rPr>
      <t>Interno</t>
    </r>
    <r>
      <rPr>
        <sz val="7"/>
        <color rgb="FF231F20"/>
        <rFont val="Times New Roman"/>
        <family val="1"/>
      </rPr>
      <t xml:space="preserve"> </t>
    </r>
    <r>
      <rPr>
        <b/>
        <sz val="7"/>
        <color rgb="FF231F20"/>
        <rFont val="Times New Roman"/>
        <family val="1"/>
      </rPr>
      <t>Bruto</t>
    </r>
    <r>
      <rPr>
        <sz val="7"/>
        <color rgb="FF231F20"/>
        <rFont val="Times New Roman"/>
        <family val="1"/>
      </rPr>
      <t xml:space="preserve"> </t>
    </r>
    <r>
      <rPr>
        <b/>
        <sz val="7"/>
        <color rgb="FF231F20"/>
        <rFont val="Times New Roman"/>
        <family val="1"/>
      </rPr>
      <t>a</t>
    </r>
    <r>
      <rPr>
        <sz val="7"/>
        <color rgb="FF231F20"/>
        <rFont val="Times New Roman"/>
        <family val="1"/>
      </rPr>
      <t xml:space="preserve"> </t>
    </r>
    <r>
      <rPr>
        <b/>
        <sz val="7"/>
        <color rgb="FF231F20"/>
        <rFont val="Times New Roman"/>
        <family val="1"/>
      </rPr>
      <t>Preços</t>
    </r>
    <r>
      <rPr>
        <sz val="7"/>
        <color rgb="FF231F20"/>
        <rFont val="Times New Roman"/>
        <family val="1"/>
      </rPr>
      <t xml:space="preserve"> </t>
    </r>
    <r>
      <rPr>
        <b/>
        <sz val="7"/>
        <color rgb="FF231F20"/>
        <rFont val="Times New Roman"/>
        <family val="1"/>
      </rPr>
      <t>Correntes</t>
    </r>
    <r>
      <rPr>
        <sz val="7"/>
        <color rgb="FF231F20"/>
        <rFont val="Times New Roman"/>
        <family val="1"/>
      </rPr>
      <t xml:space="preserve">                                                                                                            </t>
    </r>
    <r>
      <rPr>
        <b/>
        <sz val="7"/>
        <color rgb="FF231F20"/>
        <rFont val="Times New Roman"/>
        <family val="1"/>
      </rPr>
      <t/>
    </r>
  </si>
  <si>
    <t>em milhão</t>
  </si>
  <si>
    <t>A média de crescimento anual da RCL obtida pelo referido cálculo foi de 9,56%.</t>
  </si>
  <si>
    <r>
      <rPr>
        <sz val="6.5"/>
        <color rgb="FF231F20"/>
        <rFont val="Arial"/>
        <family val="2"/>
      </rPr>
      <t>Nota:</t>
    </r>
    <r>
      <rPr>
        <sz val="6.5"/>
        <color rgb="FF231F20"/>
        <rFont val="Times New Roman"/>
        <family val="1"/>
      </rPr>
      <t xml:space="preserve">  </t>
    </r>
    <r>
      <rPr>
        <sz val="6.5"/>
        <color rgb="FF231F20"/>
        <rFont val="Arial"/>
        <family val="2"/>
      </rPr>
      <t>A</t>
    </r>
    <r>
      <rPr>
        <sz val="6.5"/>
        <color rgb="FF231F20"/>
        <rFont val="Times New Roman"/>
        <family val="1"/>
      </rPr>
      <t xml:space="preserve">  </t>
    </r>
    <r>
      <rPr>
        <sz val="6.5"/>
        <color rgb="FF231F20"/>
        <rFont val="Arial"/>
        <family val="2"/>
      </rPr>
      <t>finalidade</t>
    </r>
    <r>
      <rPr>
        <sz val="6.5"/>
        <color rgb="FF231F20"/>
        <rFont val="Times New Roman"/>
        <family val="1"/>
      </rPr>
      <t xml:space="preserve">  </t>
    </r>
    <r>
      <rPr>
        <sz val="6.5"/>
        <color rgb="FF231F20"/>
        <rFont val="Arial"/>
        <family val="2"/>
      </rPr>
      <t>desse</t>
    </r>
    <r>
      <rPr>
        <sz val="6.5"/>
        <color rgb="FF231F20"/>
        <rFont val="Times New Roman"/>
        <family val="1"/>
      </rPr>
      <t xml:space="preserve"> </t>
    </r>
    <r>
      <rPr>
        <sz val="6.5"/>
        <color rgb="FF231F20"/>
        <rFont val="Arial"/>
        <family val="2"/>
      </rPr>
      <t>demonstrativo</t>
    </r>
    <r>
      <rPr>
        <sz val="6.5"/>
        <color rgb="FF231F20"/>
        <rFont val="Times New Roman"/>
        <family val="1"/>
      </rPr>
      <t xml:space="preserve">  </t>
    </r>
    <r>
      <rPr>
        <sz val="6.5"/>
        <color rgb="FF231F20"/>
        <rFont val="Arial"/>
        <family val="2"/>
      </rPr>
      <t>é</t>
    </r>
    <r>
      <rPr>
        <sz val="6.5"/>
        <color rgb="FF231F20"/>
        <rFont val="Times New Roman"/>
        <family val="1"/>
      </rPr>
      <t xml:space="preserve"> </t>
    </r>
    <r>
      <rPr>
        <sz val="6.5"/>
        <color rgb="FF231F20"/>
        <rFont val="Arial"/>
        <family val="2"/>
      </rPr>
      <t>estabelecer</t>
    </r>
    <r>
      <rPr>
        <sz val="6.5"/>
        <color rgb="FF231F20"/>
        <rFont val="Times New Roman"/>
        <family val="1"/>
      </rPr>
      <t xml:space="preserve">  </t>
    </r>
    <r>
      <rPr>
        <sz val="6.5"/>
        <color rgb="FF231F20"/>
        <rFont val="Arial"/>
        <family val="2"/>
      </rPr>
      <t>uma</t>
    </r>
    <r>
      <rPr>
        <sz val="6.5"/>
        <color rgb="FF231F20"/>
        <rFont val="Times New Roman"/>
        <family val="1"/>
      </rPr>
      <t xml:space="preserve"> </t>
    </r>
    <r>
      <rPr>
        <sz val="6.5"/>
        <color rgb="FF231F20"/>
        <rFont val="Arial"/>
        <family val="2"/>
      </rPr>
      <t>comparação</t>
    </r>
    <r>
      <rPr>
        <sz val="6.5"/>
        <color rgb="FF231F20"/>
        <rFont val="Times New Roman"/>
        <family val="1"/>
      </rPr>
      <t xml:space="preserve">  </t>
    </r>
    <r>
      <rPr>
        <sz val="6.5"/>
        <color rgb="FF231F20"/>
        <rFont val="Arial"/>
        <family val="2"/>
      </rPr>
      <t>entre</t>
    </r>
    <r>
      <rPr>
        <sz val="6.5"/>
        <color rgb="FF231F20"/>
        <rFont val="Times New Roman"/>
        <family val="1"/>
      </rPr>
      <t xml:space="preserve"> </t>
    </r>
    <r>
      <rPr>
        <sz val="6.5"/>
        <color rgb="FF231F20"/>
        <rFont val="Arial"/>
        <family val="2"/>
      </rPr>
      <t>as</t>
    </r>
    <r>
      <rPr>
        <sz val="6.5"/>
        <color rgb="FF231F20"/>
        <rFont val="Times New Roman"/>
        <family val="1"/>
      </rPr>
      <t xml:space="preserve">  </t>
    </r>
    <r>
      <rPr>
        <sz val="6.5"/>
        <color rgb="FF231F20"/>
        <rFont val="Arial"/>
        <family val="2"/>
      </rPr>
      <t>metas</t>
    </r>
    <r>
      <rPr>
        <sz val="6.5"/>
        <color rgb="FF231F20"/>
        <rFont val="Times New Roman"/>
        <family val="1"/>
      </rPr>
      <t xml:space="preserve"> </t>
    </r>
    <r>
      <rPr>
        <sz val="6.5"/>
        <color rgb="FF231F20"/>
        <rFont val="Arial"/>
        <family val="2"/>
      </rPr>
      <t>fixadas</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o</t>
    </r>
    <r>
      <rPr>
        <sz val="6.5"/>
        <color rgb="FF231F20"/>
        <rFont val="Times New Roman"/>
        <family val="1"/>
      </rPr>
      <t xml:space="preserve">  </t>
    </r>
    <r>
      <rPr>
        <sz val="6.5"/>
        <color rgb="FF231F20"/>
        <rFont val="Arial"/>
        <family val="2"/>
      </rPr>
      <t>resultado</t>
    </r>
    <r>
      <rPr>
        <sz val="6.5"/>
        <color rgb="FF231F20"/>
        <rFont val="Times New Roman"/>
        <family val="1"/>
      </rPr>
      <t xml:space="preserve"> </t>
    </r>
    <r>
      <rPr>
        <sz val="6.5"/>
        <color rgb="FF231F20"/>
        <rFont val="Arial"/>
        <family val="2"/>
      </rPr>
      <t>obtido</t>
    </r>
    <r>
      <rPr>
        <sz val="6.5"/>
        <color rgb="FF231F20"/>
        <rFont val="Times New Roman"/>
        <family val="1"/>
      </rPr>
      <t xml:space="preserve">  </t>
    </r>
    <r>
      <rPr>
        <sz val="6.5"/>
        <color rgb="FF231F20"/>
        <rFont val="Arial"/>
        <family val="2"/>
      </rPr>
      <t>no</t>
    </r>
    <r>
      <rPr>
        <sz val="6.5"/>
        <color rgb="FF231F20"/>
        <rFont val="Times New Roman"/>
        <family val="1"/>
      </rPr>
      <t xml:space="preserve"> </t>
    </r>
    <r>
      <rPr>
        <sz val="6.5"/>
        <color rgb="FF231F20"/>
        <rFont val="Arial"/>
        <family val="2"/>
      </rPr>
      <t>exercício</t>
    </r>
    <r>
      <rPr>
        <sz val="6.5"/>
        <color rgb="FF231F20"/>
        <rFont val="Times New Roman"/>
        <family val="1"/>
      </rPr>
      <t xml:space="preserve">  </t>
    </r>
    <r>
      <rPr>
        <sz val="6.5"/>
        <color rgb="FF231F20"/>
        <rFont val="Arial"/>
        <family val="2"/>
      </rPr>
      <t>financeiro</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segundo</t>
    </r>
    <r>
      <rPr>
        <sz val="6.5"/>
        <color rgb="FF231F20"/>
        <rFont val="Times New Roman"/>
        <family val="1"/>
      </rPr>
      <t xml:space="preserve"> </t>
    </r>
    <r>
      <rPr>
        <sz val="6.5"/>
        <color rgb="FF231F20"/>
        <rFont val="Arial"/>
        <family val="2"/>
      </rPr>
      <t>ano</t>
    </r>
    <r>
      <rPr>
        <sz val="6.5"/>
        <color rgb="FF231F20"/>
        <rFont val="Times New Roman"/>
        <family val="1"/>
      </rPr>
      <t xml:space="preserve"> </t>
    </r>
    <r>
      <rPr>
        <sz val="6.5"/>
        <color rgb="FF231F20"/>
        <rFont val="Arial"/>
        <family val="2"/>
      </rPr>
      <t>anterior</t>
    </r>
    <r>
      <rPr>
        <sz val="6.5"/>
        <color rgb="FF231F20"/>
        <rFont val="Times New Roman"/>
        <family val="1"/>
      </rPr>
      <t xml:space="preserve">  </t>
    </r>
    <r>
      <rPr>
        <sz val="6.5"/>
        <color rgb="FF231F20"/>
        <rFont val="Arial"/>
        <family val="2"/>
      </rPr>
      <t>ao</t>
    </r>
    <r>
      <rPr>
        <sz val="6.5"/>
        <color rgb="FF231F20"/>
        <rFont val="Times New Roman"/>
        <family val="1"/>
      </rPr>
      <t xml:space="preserve">  </t>
    </r>
    <r>
      <rPr>
        <sz val="6.5"/>
        <color rgb="FF231F20"/>
        <rFont val="Arial"/>
        <family val="2"/>
      </rPr>
      <t>ano</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referência</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LDO,</t>
    </r>
    <r>
      <rPr>
        <sz val="6.5"/>
        <color rgb="FF231F20"/>
        <rFont val="Times New Roman"/>
        <family val="1"/>
      </rPr>
      <t xml:space="preserve"> </t>
    </r>
    <r>
      <rPr>
        <sz val="6.5"/>
        <color rgb="FF231F20"/>
        <rFont val="Arial"/>
        <family val="2"/>
      </rPr>
      <t>conforme</t>
    </r>
    <r>
      <rPr>
        <sz val="6.5"/>
        <color rgb="FF231F20"/>
        <rFont val="Times New Roman"/>
        <family val="1"/>
      </rPr>
      <t xml:space="preserve"> </t>
    </r>
    <r>
      <rPr>
        <sz val="6.5"/>
        <color rgb="FF231F20"/>
        <rFont val="Arial"/>
        <family val="2"/>
      </rPr>
      <t>estabelecido</t>
    </r>
    <r>
      <rPr>
        <sz val="6.5"/>
        <color rgb="FF231F20"/>
        <rFont val="Times New Roman"/>
        <family val="1"/>
      </rPr>
      <t xml:space="preserve"> </t>
    </r>
    <r>
      <rPr>
        <sz val="6.5"/>
        <color rgb="FF231F20"/>
        <rFont val="Arial"/>
        <family val="2"/>
      </rPr>
      <t>no</t>
    </r>
    <r>
      <rPr>
        <sz val="6.5"/>
        <color rgb="FF231F20"/>
        <rFont val="Times New Roman"/>
        <family val="1"/>
      </rPr>
      <t xml:space="preserve"> </t>
    </r>
    <r>
      <rPr>
        <sz val="6.5"/>
        <color rgb="FF231F20"/>
        <rFont val="Arial"/>
        <family val="2"/>
      </rPr>
      <t>inciso</t>
    </r>
    <r>
      <rPr>
        <sz val="6.5"/>
        <color rgb="FF231F20"/>
        <rFont val="Times New Roman"/>
        <family val="1"/>
      </rPr>
      <t xml:space="preserve">  </t>
    </r>
    <r>
      <rPr>
        <sz val="6.5"/>
        <color rgb="FF231F20"/>
        <rFont val="Arial"/>
        <family val="2"/>
      </rPr>
      <t>I, § 2º do art. 4º da Lei de Responsabilidade Fiscal - LRF.</t>
    </r>
  </si>
  <si>
    <t>De acordo com as informações do relatório é possível observar que a realização de receita total, excluída a receita intraorçamentária, ficou cerca de 17,93% acima da meta fiscal</t>
  </si>
  <si>
    <r>
      <rPr>
        <b/>
        <sz val="5.5"/>
        <color rgb="FF231F20"/>
        <rFont val="Arial"/>
        <family val="2"/>
      </rPr>
      <t>FONTE</t>
    </r>
    <r>
      <rPr>
        <sz val="5.5"/>
        <color rgb="FF231F20"/>
        <rFont val="Arial"/>
        <family val="2"/>
      </rPr>
      <t>:</t>
    </r>
    <r>
      <rPr>
        <sz val="5.5"/>
        <color rgb="FF231F20"/>
        <rFont val="Times New Roman"/>
        <family val="1"/>
      </rPr>
      <t xml:space="preserve"> </t>
    </r>
    <r>
      <rPr>
        <sz val="5.5"/>
        <color rgb="FF231F20"/>
        <rFont val="Arial"/>
        <family val="2"/>
      </rPr>
      <t>Dados</t>
    </r>
    <r>
      <rPr>
        <sz val="5.5"/>
        <color rgb="FF231F20"/>
        <rFont val="Times New Roman"/>
        <family val="1"/>
      </rPr>
      <t xml:space="preserve"> </t>
    </r>
    <r>
      <rPr>
        <sz val="5.5"/>
        <color rgb="FF231F20"/>
        <rFont val="Arial"/>
        <family val="2"/>
      </rPr>
      <t>do</t>
    </r>
    <r>
      <rPr>
        <sz val="5.5"/>
        <color rgb="FF231F20"/>
        <rFont val="Times New Roman"/>
        <family val="1"/>
      </rPr>
      <t xml:space="preserve"> </t>
    </r>
    <r>
      <rPr>
        <sz val="5.5"/>
        <color rgb="FF231F20"/>
        <rFont val="Arial"/>
        <family val="2"/>
      </rPr>
      <t>período</t>
    </r>
    <r>
      <rPr>
        <sz val="5.5"/>
        <color rgb="FF231F20"/>
        <rFont val="Times New Roman"/>
        <family val="1"/>
      </rPr>
      <t xml:space="preserve"> </t>
    </r>
    <r>
      <rPr>
        <sz val="5.5"/>
        <color rgb="FF231F20"/>
        <rFont val="Arial"/>
        <family val="2"/>
      </rPr>
      <t>de</t>
    </r>
    <r>
      <rPr>
        <sz val="5.5"/>
        <color rgb="FF231F20"/>
        <rFont val="Times New Roman"/>
        <family val="1"/>
      </rPr>
      <t xml:space="preserve"> </t>
    </r>
    <r>
      <rPr>
        <sz val="5.5"/>
        <color rgb="FF231F20"/>
        <rFont val="Arial"/>
        <family val="2"/>
      </rPr>
      <t>2010</t>
    </r>
    <r>
      <rPr>
        <sz val="5.5"/>
        <color rgb="FF231F20"/>
        <rFont val="Times New Roman"/>
        <family val="1"/>
      </rPr>
      <t xml:space="preserve"> </t>
    </r>
    <r>
      <rPr>
        <sz val="5.5"/>
        <color rgb="FF231F20"/>
        <rFont val="Arial"/>
        <family val="2"/>
      </rPr>
      <t>a</t>
    </r>
    <r>
      <rPr>
        <sz val="5.5"/>
        <color rgb="FF231F20"/>
        <rFont val="Times New Roman"/>
        <family val="1"/>
      </rPr>
      <t xml:space="preserve"> </t>
    </r>
    <r>
      <rPr>
        <sz val="5.5"/>
        <color rgb="FF231F20"/>
        <rFont val="Arial"/>
        <family val="2"/>
      </rPr>
      <t>2024</t>
    </r>
    <r>
      <rPr>
        <sz val="5.5"/>
        <color rgb="FF231F20"/>
        <rFont val="Times New Roman"/>
        <family val="1"/>
      </rPr>
      <t xml:space="preserve"> </t>
    </r>
    <r>
      <rPr>
        <sz val="5.5"/>
        <color rgb="FF231F20"/>
        <rFont val="Arial"/>
        <family val="2"/>
      </rPr>
      <t>-</t>
    </r>
    <r>
      <rPr>
        <sz val="5.5"/>
        <color rgb="FF231F20"/>
        <rFont val="Times New Roman"/>
        <family val="1"/>
      </rPr>
      <t xml:space="preserve"> </t>
    </r>
    <r>
      <rPr>
        <sz val="5.5"/>
        <color rgb="FF231F20"/>
        <rFont val="Arial"/>
        <family val="2"/>
      </rPr>
      <t>IBGE</t>
    </r>
    <r>
      <rPr>
        <sz val="5.5"/>
        <color rgb="FF231F20"/>
        <rFont val="Times New Roman"/>
        <family val="1"/>
      </rPr>
      <t xml:space="preserve"> </t>
    </r>
    <r>
      <rPr>
        <sz val="5.5"/>
        <color rgb="FF231F20"/>
        <rFont val="Arial"/>
        <family val="2"/>
      </rPr>
      <t>/</t>
    </r>
    <r>
      <rPr>
        <sz val="5.5"/>
        <color rgb="FF231F20"/>
        <rFont val="Times New Roman"/>
        <family val="1"/>
      </rPr>
      <t xml:space="preserve"> </t>
    </r>
    <r>
      <rPr>
        <sz val="5.5"/>
        <color rgb="FF231F20"/>
        <rFont val="Arial"/>
        <family val="2"/>
      </rPr>
      <t>IPARDES</t>
    </r>
    <r>
      <rPr>
        <sz val="5.5"/>
        <color rgb="FF231F20"/>
        <rFont val="Times New Roman"/>
        <family val="1"/>
      </rPr>
      <t xml:space="preserve"> </t>
    </r>
    <r>
      <rPr>
        <sz val="5.5"/>
        <color rgb="FF231F20"/>
        <rFont val="Arial"/>
        <family val="2"/>
      </rPr>
      <t>-</t>
    </r>
    <r>
      <rPr>
        <sz val="5.5"/>
        <color rgb="FF231F20"/>
        <rFont val="Times New Roman"/>
        <family val="1"/>
      </rPr>
      <t xml:space="preserve"> </t>
    </r>
    <r>
      <rPr>
        <sz val="5.5"/>
        <color rgb="FF231F20"/>
        <rFont val="Arial"/>
        <family val="2"/>
      </rPr>
      <t>Contas</t>
    </r>
    <r>
      <rPr>
        <sz val="5.5"/>
        <color rgb="FF231F20"/>
        <rFont val="Times New Roman"/>
        <family val="1"/>
      </rPr>
      <t xml:space="preserve"> </t>
    </r>
    <r>
      <rPr>
        <sz val="5.5"/>
        <color rgb="FF231F20"/>
        <rFont val="Arial"/>
        <family val="2"/>
      </rPr>
      <t>Regionais</t>
    </r>
    <r>
      <rPr>
        <sz val="5.5"/>
        <color rgb="FF231F20"/>
        <rFont val="Times New Roman"/>
        <family val="1"/>
      </rPr>
      <t xml:space="preserve"> </t>
    </r>
    <r>
      <rPr>
        <sz val="5.5"/>
        <color rgb="FF231F20"/>
        <rFont val="Arial"/>
        <family val="2"/>
      </rPr>
      <t>do</t>
    </r>
    <r>
      <rPr>
        <sz val="5.5"/>
        <color rgb="FF231F20"/>
        <rFont val="Times New Roman"/>
        <family val="1"/>
      </rPr>
      <t xml:space="preserve"> </t>
    </r>
    <r>
      <rPr>
        <sz val="5.5"/>
        <color rgb="FF231F20"/>
        <rFont val="Arial"/>
        <family val="2"/>
      </rPr>
      <t>Brasil</t>
    </r>
    <r>
      <rPr>
        <sz val="5.5"/>
        <color rgb="FF231F20"/>
        <rFont val="Times New Roman"/>
        <family val="1"/>
      </rPr>
      <t xml:space="preserve"> </t>
    </r>
    <r>
      <rPr>
        <sz val="5.5"/>
        <color rgb="FF231F20"/>
        <rFont val="Arial"/>
        <family val="2"/>
      </rPr>
      <t>-</t>
    </r>
    <r>
      <rPr>
        <sz val="5.5"/>
        <color rgb="FF231F20"/>
        <rFont val="Times New Roman"/>
        <family val="1"/>
      </rPr>
      <t xml:space="preserve"> </t>
    </r>
    <r>
      <rPr>
        <sz val="5.5"/>
        <color rgb="FF231F20"/>
        <rFont val="Arial"/>
        <family val="2"/>
      </rPr>
      <t>PIB</t>
    </r>
    <r>
      <rPr>
        <sz val="5.5"/>
        <color rgb="FF231F20"/>
        <rFont val="Times New Roman"/>
        <family val="1"/>
      </rPr>
      <t xml:space="preserve"> </t>
    </r>
    <r>
      <rPr>
        <sz val="5.5"/>
        <color rgb="FF231F20"/>
        <rFont val="Arial"/>
        <family val="2"/>
      </rPr>
      <t>.</t>
    </r>
  </si>
  <si>
    <r>
      <rPr>
        <b/>
        <sz val="7"/>
        <color rgb="FF231F20"/>
        <rFont val="Arial"/>
        <family val="2"/>
      </rPr>
      <t>RESULTADO</t>
    </r>
    <r>
      <rPr>
        <sz val="7"/>
        <color rgb="FF231F20"/>
        <rFont val="Times New Roman"/>
        <family val="1"/>
      </rPr>
      <t xml:space="preserve"> </t>
    </r>
    <r>
      <rPr>
        <b/>
        <sz val="7"/>
        <color rgb="FF231F20"/>
        <rFont val="Arial"/>
        <family val="2"/>
      </rPr>
      <t>NOMINAL</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Acima</t>
    </r>
    <r>
      <rPr>
        <sz val="7"/>
        <color rgb="FF231F20"/>
        <rFont val="Times New Roman"/>
        <family val="1"/>
      </rPr>
      <t xml:space="preserve"> </t>
    </r>
    <r>
      <rPr>
        <b/>
        <sz val="7"/>
        <color rgb="FF231F20"/>
        <rFont val="Arial"/>
        <family val="2"/>
      </rPr>
      <t>da</t>
    </r>
    <r>
      <rPr>
        <sz val="7"/>
        <color rgb="FF231F20"/>
        <rFont val="Times New Roman"/>
        <family val="1"/>
      </rPr>
      <t xml:space="preserve"> </t>
    </r>
    <r>
      <rPr>
        <b/>
        <sz val="7"/>
        <color rgb="FF231F20"/>
        <rFont val="Arial"/>
        <family val="2"/>
      </rPr>
      <t>Linha</t>
    </r>
  </si>
  <si>
    <r>
      <rPr>
        <sz val="5"/>
        <color rgb="FF231F20"/>
        <rFont val="Arial"/>
        <family val="2"/>
      </rPr>
      <t>Fonte:</t>
    </r>
    <r>
      <rPr>
        <sz val="5"/>
        <color rgb="FF231F20"/>
        <rFont val="Times New Roman"/>
        <family val="1"/>
      </rPr>
      <t xml:space="preserve"> </t>
    </r>
    <r>
      <rPr>
        <sz val="5"/>
        <color rgb="FF231F20"/>
        <rFont val="Arial"/>
        <family val="2"/>
      </rPr>
      <t>Banco</t>
    </r>
    <r>
      <rPr>
        <sz val="5"/>
        <color rgb="FF231F20"/>
        <rFont val="Times New Roman"/>
        <family val="1"/>
      </rPr>
      <t xml:space="preserve"> </t>
    </r>
    <r>
      <rPr>
        <sz val="5"/>
        <color rgb="FF231F20"/>
        <rFont val="Arial"/>
        <family val="2"/>
      </rPr>
      <t>Central</t>
    </r>
    <r>
      <rPr>
        <sz val="5"/>
        <color rgb="FF231F20"/>
        <rFont val="Times New Roman"/>
        <family val="1"/>
      </rPr>
      <t xml:space="preserve"> </t>
    </r>
    <r>
      <rPr>
        <sz val="5"/>
        <color rgb="FF231F20"/>
        <rFont val="Arial"/>
        <family val="2"/>
      </rPr>
      <t>-</t>
    </r>
    <r>
      <rPr>
        <sz val="5"/>
        <color rgb="FF231F20"/>
        <rFont val="Times New Roman"/>
        <family val="1"/>
      </rPr>
      <t xml:space="preserve"> </t>
    </r>
    <r>
      <rPr>
        <sz val="5"/>
        <color rgb="FF231F20"/>
        <rFont val="Arial"/>
        <family val="2"/>
      </rPr>
      <t>Sistema</t>
    </r>
    <r>
      <rPr>
        <sz val="5"/>
        <color rgb="FF231F20"/>
        <rFont val="Times New Roman"/>
        <family val="1"/>
      </rPr>
      <t xml:space="preserve"> </t>
    </r>
    <r>
      <rPr>
        <sz val="5"/>
        <color rgb="FF231F20"/>
        <rFont val="Arial"/>
        <family val="2"/>
      </rPr>
      <t>de</t>
    </r>
    <r>
      <rPr>
        <sz val="5"/>
        <color rgb="FF231F20"/>
        <rFont val="Times New Roman"/>
        <family val="1"/>
      </rPr>
      <t xml:space="preserve"> </t>
    </r>
    <r>
      <rPr>
        <sz val="5"/>
        <color rgb="FF231F20"/>
        <rFont val="Arial"/>
        <family val="2"/>
      </rPr>
      <t>Expectativas</t>
    </r>
    <r>
      <rPr>
        <sz val="5"/>
        <color rgb="FF231F20"/>
        <rFont val="Times New Roman"/>
        <family val="1"/>
      </rPr>
      <t xml:space="preserve"> </t>
    </r>
    <r>
      <rPr>
        <sz val="5"/>
        <color rgb="FF231F20"/>
        <rFont val="Arial"/>
        <family val="2"/>
      </rPr>
      <t>de</t>
    </r>
    <r>
      <rPr>
        <sz val="5"/>
        <color rgb="FF231F20"/>
        <rFont val="Times New Roman"/>
        <family val="1"/>
      </rPr>
      <t xml:space="preserve"> </t>
    </r>
    <r>
      <rPr>
        <sz val="5"/>
        <color rgb="FF231F20"/>
        <rFont val="Arial"/>
        <family val="2"/>
      </rPr>
      <t>mercado</t>
    </r>
    <r>
      <rPr>
        <sz val="5"/>
        <color rgb="FF231F20"/>
        <rFont val="Times New Roman"/>
        <family val="1"/>
      </rPr>
      <t xml:space="preserve"> </t>
    </r>
    <r>
      <rPr>
        <sz val="5"/>
        <color rgb="FF231F20"/>
        <rFont val="Arial"/>
        <family val="2"/>
      </rPr>
      <t>em:</t>
    </r>
    <r>
      <rPr>
        <sz val="5"/>
        <color rgb="FF231F20"/>
        <rFont val="Times New Roman"/>
        <family val="1"/>
      </rPr>
      <t xml:space="preserve"> 15/04/2022.</t>
    </r>
  </si>
  <si>
    <t>O% (2023/2024)</t>
  </si>
  <si>
    <t>O% (2024/2025)</t>
  </si>
  <si>
    <t>PROJETADO 2025</t>
  </si>
  <si>
    <r>
      <rPr>
        <b/>
        <sz val="6.5"/>
        <color rgb="FF231F20"/>
        <rFont val="Arial"/>
        <family val="2"/>
      </rPr>
      <t>O%</t>
    </r>
    <r>
      <rPr>
        <sz val="6.5"/>
        <color rgb="FF231F20"/>
        <rFont val="Times New Roman"/>
        <family val="1"/>
      </rPr>
      <t xml:space="preserve"> </t>
    </r>
    <r>
      <rPr>
        <b/>
        <sz val="6.5"/>
        <color rgb="FF231F20"/>
        <rFont val="Arial"/>
        <family val="2"/>
      </rPr>
      <t>2025/2024</t>
    </r>
  </si>
  <si>
    <r>
      <rPr>
        <sz val="6.5"/>
        <color rgb="FF231F20"/>
        <rFont val="Arial"/>
        <family val="2"/>
      </rPr>
      <t>2)</t>
    </r>
    <r>
      <rPr>
        <sz val="6.5"/>
        <color rgb="FF231F20"/>
        <rFont val="Times New Roman"/>
        <family val="1"/>
      </rPr>
      <t xml:space="preserve"> </t>
    </r>
    <r>
      <rPr>
        <sz val="6.5"/>
        <color rgb="FF231F20"/>
        <rFont val="Arial"/>
        <family val="2"/>
      </rPr>
      <t>Quanto</t>
    </r>
    <r>
      <rPr>
        <sz val="6.5"/>
        <color rgb="FF231F20"/>
        <rFont val="Times New Roman"/>
        <family val="1"/>
      </rPr>
      <t xml:space="preserve"> </t>
    </r>
    <r>
      <rPr>
        <sz val="6.5"/>
        <color rgb="FF231F20"/>
        <rFont val="Arial"/>
        <family val="2"/>
      </rPr>
      <t>aos</t>
    </r>
    <r>
      <rPr>
        <sz val="6.5"/>
        <color rgb="FF231F20"/>
        <rFont val="Times New Roman"/>
        <family val="1"/>
      </rPr>
      <t xml:space="preserve"> </t>
    </r>
    <r>
      <rPr>
        <sz val="6.5"/>
        <color rgb="FF231F20"/>
        <rFont val="Arial"/>
        <family val="2"/>
      </rPr>
      <t>Juros,</t>
    </r>
    <r>
      <rPr>
        <sz val="6.5"/>
        <color rgb="FF231F20"/>
        <rFont val="Times New Roman"/>
        <family val="1"/>
      </rPr>
      <t xml:space="preserve"> </t>
    </r>
    <r>
      <rPr>
        <sz val="6.5"/>
        <color rgb="FF231F20"/>
        <rFont val="Arial"/>
        <family val="2"/>
      </rPr>
      <t>Encargos</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Amortizações</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Dívida</t>
    </r>
    <r>
      <rPr>
        <sz val="6.5"/>
        <color rgb="FF231F20"/>
        <rFont val="Times New Roman"/>
        <family val="1"/>
      </rPr>
      <t xml:space="preserve"> </t>
    </r>
    <r>
      <rPr>
        <sz val="6.5"/>
        <color rgb="FF231F20"/>
        <rFont val="Arial"/>
        <family val="2"/>
      </rPr>
      <t>a</t>
    </r>
    <r>
      <rPr>
        <sz val="6.5"/>
        <color rgb="FF231F20"/>
        <rFont val="Times New Roman"/>
        <family val="1"/>
      </rPr>
      <t xml:space="preserve"> </t>
    </r>
    <r>
      <rPr>
        <sz val="6.5"/>
        <color rgb="FF231F20"/>
        <rFont val="Arial"/>
        <family val="2"/>
      </rPr>
      <t>projeção</t>
    </r>
    <r>
      <rPr>
        <sz val="6.5"/>
        <color rgb="FF231F20"/>
        <rFont val="Times New Roman"/>
        <family val="1"/>
      </rPr>
      <t xml:space="preserve"> </t>
    </r>
    <r>
      <rPr>
        <sz val="6.5"/>
        <color rgb="FF231F20"/>
        <rFont val="Arial"/>
        <family val="2"/>
      </rPr>
      <t>foi</t>
    </r>
    <r>
      <rPr>
        <sz val="6.5"/>
        <color rgb="FF231F20"/>
        <rFont val="Times New Roman"/>
        <family val="1"/>
      </rPr>
      <t xml:space="preserve"> </t>
    </r>
    <r>
      <rPr>
        <sz val="6.5"/>
        <color rgb="FF231F20"/>
        <rFont val="Arial"/>
        <family val="2"/>
      </rPr>
      <t>efetuada</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base</t>
    </r>
    <r>
      <rPr>
        <sz val="6.5"/>
        <color rgb="FF231F20"/>
        <rFont val="Times New Roman"/>
        <family val="1"/>
      </rPr>
      <t xml:space="preserve"> </t>
    </r>
    <r>
      <rPr>
        <sz val="6.5"/>
        <color rgb="FF231F20"/>
        <rFont val="Arial"/>
        <family val="2"/>
      </rPr>
      <t>nos</t>
    </r>
    <r>
      <rPr>
        <sz val="6.5"/>
        <color rgb="FF231F20"/>
        <rFont val="Times New Roman"/>
        <family val="1"/>
      </rPr>
      <t xml:space="preserve"> </t>
    </r>
    <r>
      <rPr>
        <sz val="6.5"/>
        <color rgb="FF231F20"/>
        <rFont val="Arial"/>
        <family val="2"/>
      </rPr>
      <t>dados</t>
    </r>
    <r>
      <rPr>
        <sz val="6.5"/>
        <color rgb="FF231F20"/>
        <rFont val="Times New Roman"/>
        <family val="1"/>
      </rPr>
      <t xml:space="preserve"> </t>
    </r>
    <r>
      <rPr>
        <sz val="6.5"/>
        <color rgb="FF231F20"/>
        <rFont val="Arial"/>
        <family val="2"/>
      </rPr>
      <t>constantes</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Cronograma</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Desembolso</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amortização</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juros,</t>
    </r>
    <r>
      <rPr>
        <sz val="6.5"/>
        <color rgb="FF231F20"/>
        <rFont val="Times New Roman"/>
        <family val="1"/>
      </rPr>
      <t xml:space="preserve"> </t>
    </r>
    <r>
      <rPr>
        <sz val="6.5"/>
        <color rgb="FF231F20"/>
        <rFont val="Arial"/>
        <family val="2"/>
      </rPr>
      <t>fornecidos</t>
    </r>
    <r>
      <rPr>
        <sz val="6.5"/>
        <color rgb="FF231F20"/>
        <rFont val="Times New Roman"/>
        <family val="1"/>
      </rPr>
      <t xml:space="preserve"> </t>
    </r>
    <r>
      <rPr>
        <sz val="6.5"/>
        <color rgb="FF231F20"/>
        <rFont val="Arial"/>
        <family val="2"/>
      </rPr>
      <t>pela</t>
    </r>
    <r>
      <rPr>
        <sz val="6.5"/>
        <color rgb="FF231F20"/>
        <rFont val="Times New Roman"/>
        <family val="1"/>
      </rPr>
      <t xml:space="preserve"> Secretaria DE Administração</t>
    </r>
  </si>
  <si>
    <t>, conforme pág.  219 do Manual de Demonstrativos Fiscais - 8ª edição /  STN, em  que foram  excluídas as despesas Intraorçamentárias, referente a este grupo de despesas.</t>
  </si>
  <si>
    <t>O% (2025/2026)</t>
  </si>
  <si>
    <t>O% (2025/2024)</t>
  </si>
  <si>
    <t>REALIZADO 2022</t>
  </si>
  <si>
    <t>PROJETADO 2026</t>
  </si>
  <si>
    <r>
      <rPr>
        <b/>
        <sz val="6.5"/>
        <color rgb="FF231F20"/>
        <rFont val="Arial"/>
        <family val="2"/>
      </rPr>
      <t>O%</t>
    </r>
    <r>
      <rPr>
        <sz val="6.5"/>
        <color rgb="FF231F20"/>
        <rFont val="Times New Roman"/>
        <family val="1"/>
      </rPr>
      <t xml:space="preserve"> </t>
    </r>
    <r>
      <rPr>
        <b/>
        <sz val="6.5"/>
        <color rgb="FF231F20"/>
        <rFont val="Arial"/>
        <family val="2"/>
      </rPr>
      <t>2026/2025</t>
    </r>
  </si>
  <si>
    <t>PROJETADO  2026</t>
  </si>
  <si>
    <t xml:space="preserve"> compatível com valor realizado, optou-se por projetar a Receita Corrente Líquida com base na média da variação da RCL realizada no período de 2019 a 2022, deduzindo as receitas extraordinárias (PROFIS) em cada exercício.</t>
  </si>
  <si>
    <r>
      <rPr>
        <b/>
        <sz val="10"/>
        <color rgb="FF231F20"/>
        <rFont val="Arial"/>
        <family val="2"/>
      </rPr>
      <t>AVALIAÇÃO</t>
    </r>
    <r>
      <rPr>
        <sz val="10"/>
        <color rgb="FF231F20"/>
        <rFont val="Times New Roman"/>
        <family val="1"/>
      </rPr>
      <t xml:space="preserve"> </t>
    </r>
    <r>
      <rPr>
        <b/>
        <sz val="10"/>
        <color rgb="FF231F20"/>
        <rFont val="Arial"/>
        <family val="2"/>
      </rPr>
      <t>DO</t>
    </r>
    <r>
      <rPr>
        <sz val="10"/>
        <color rgb="FF231F20"/>
        <rFont val="Times New Roman"/>
        <family val="1"/>
      </rPr>
      <t xml:space="preserve"> </t>
    </r>
    <r>
      <rPr>
        <b/>
        <sz val="10"/>
        <color rgb="FF231F20"/>
        <rFont val="Arial"/>
        <family val="2"/>
      </rPr>
      <t>CUMPRIMENTO</t>
    </r>
    <r>
      <rPr>
        <sz val="10"/>
        <color rgb="FF231F20"/>
        <rFont val="Times New Roman"/>
        <family val="1"/>
      </rPr>
      <t xml:space="preserve"> </t>
    </r>
    <r>
      <rPr>
        <b/>
        <sz val="10"/>
        <color rgb="FF231F20"/>
        <rFont val="Arial"/>
        <family val="2"/>
      </rPr>
      <t>DAS</t>
    </r>
    <r>
      <rPr>
        <sz val="10"/>
        <color rgb="FF231F20"/>
        <rFont val="Times New Roman"/>
        <family val="1"/>
      </rPr>
      <t xml:space="preserve"> </t>
    </r>
    <r>
      <rPr>
        <b/>
        <sz val="10"/>
        <color rgb="FF231F20"/>
        <rFont val="Arial"/>
        <family val="2"/>
      </rPr>
      <t>METAS</t>
    </r>
    <r>
      <rPr>
        <sz val="10"/>
        <color rgb="FF231F20"/>
        <rFont val="Times New Roman"/>
        <family val="1"/>
      </rPr>
      <t xml:space="preserve"> </t>
    </r>
    <r>
      <rPr>
        <b/>
        <sz val="10"/>
        <color rgb="FF231F20"/>
        <rFont val="Arial"/>
        <family val="2"/>
      </rPr>
      <t>FISCAIS</t>
    </r>
    <r>
      <rPr>
        <sz val="10"/>
        <color rgb="FF231F20"/>
        <rFont val="Times New Roman"/>
        <family val="1"/>
      </rPr>
      <t xml:space="preserve"> </t>
    </r>
    <r>
      <rPr>
        <b/>
        <sz val="10"/>
        <color rgb="FF231F20"/>
        <rFont val="Arial"/>
        <family val="2"/>
      </rPr>
      <t>DO</t>
    </r>
    <r>
      <rPr>
        <sz val="10"/>
        <color rgb="FF231F20"/>
        <rFont val="Times New Roman"/>
        <family val="1"/>
      </rPr>
      <t xml:space="preserve"> </t>
    </r>
    <r>
      <rPr>
        <b/>
        <sz val="10"/>
        <color rgb="FF231F20"/>
        <rFont val="Arial"/>
        <family val="2"/>
      </rPr>
      <t>EXERCÍCIO</t>
    </r>
    <r>
      <rPr>
        <sz val="10"/>
        <color rgb="FF231F20"/>
        <rFont val="Times New Roman"/>
        <family val="1"/>
      </rPr>
      <t xml:space="preserve"> </t>
    </r>
    <r>
      <rPr>
        <b/>
        <sz val="10"/>
        <color rgb="FF231F20"/>
        <rFont val="Arial"/>
        <family val="2"/>
      </rPr>
      <t>ANTERIOR</t>
    </r>
    <r>
      <rPr>
        <sz val="10"/>
        <color rgb="FF231F20"/>
        <rFont val="Times New Roman"/>
        <family val="1"/>
      </rPr>
      <t xml:space="preserve"> </t>
    </r>
    <r>
      <rPr>
        <b/>
        <sz val="10"/>
        <color rgb="FF231F20"/>
        <rFont val="Arial"/>
        <family val="2"/>
      </rPr>
      <t>2022</t>
    </r>
  </si>
  <si>
    <t>FONTE: Relatório Resumido da Execução Orçamentária - publicado em 30/01/2023 no portal de transparência e mural do saguão do Prédio do Paço Municipal</t>
  </si>
  <si>
    <t>% (2023/2022)</t>
  </si>
  <si>
    <t>% (2024/2023)</t>
  </si>
  <si>
    <t>% (2025/2024)</t>
  </si>
  <si>
    <t>% (2026/2025)</t>
  </si>
  <si>
    <r>
      <rPr>
        <b/>
        <sz val="7"/>
        <color rgb="FF231F20"/>
        <rFont val="Arial"/>
        <family val="2"/>
      </rPr>
      <t>2022
(g)</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((Ia</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IId)</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IIIh)</t>
    </r>
  </si>
  <si>
    <r>
      <rPr>
        <b/>
        <sz val="7"/>
        <color rgb="FF231F20"/>
        <rFont val="Arial"/>
        <family val="2"/>
      </rPr>
      <t>2021
(h)</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((Ib</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IIe)</t>
    </r>
    <r>
      <rPr>
        <sz val="7"/>
        <color rgb="FF231F20"/>
        <rFont val="Times New Roman"/>
        <family val="1"/>
      </rPr>
      <t xml:space="preserve"> </t>
    </r>
    <r>
      <rPr>
        <b/>
        <sz val="7"/>
        <color rgb="FF231F20"/>
        <rFont val="Arial"/>
        <family val="2"/>
      </rPr>
      <t>+</t>
    </r>
    <r>
      <rPr>
        <sz val="7"/>
        <color rgb="FF231F20"/>
        <rFont val="Times New Roman"/>
        <family val="1"/>
      </rPr>
      <t xml:space="preserve"> </t>
    </r>
    <r>
      <rPr>
        <b/>
        <sz val="7"/>
        <color rgb="FF231F20"/>
        <rFont val="Arial"/>
        <family val="2"/>
      </rPr>
      <t>IIIi)</t>
    </r>
  </si>
  <si>
    <t>evidenciar como tais valores foram obitidos, segue abaixo a metodologia aplicada no Município de Divisa Nova.</t>
  </si>
  <si>
    <t xml:space="preserve">Em atendimento ao disposto no Inciso II, § 2º, do art 4º da LRF, que determina a obrigatoriedade dos demonstrativos de Metas Anuais serem instruídos com memória e metodologia de cálculo, para  </t>
  </si>
  <si>
    <r>
      <rPr>
        <sz val="7"/>
        <color rgb="FF231F20"/>
        <rFont val="Arial"/>
        <family val="2"/>
      </rPr>
      <t>Nota:</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cálculo</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Meta</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Resultado</t>
    </r>
    <r>
      <rPr>
        <sz val="7"/>
        <color rgb="FF231F20"/>
        <rFont val="Times New Roman"/>
        <family val="1"/>
      </rPr>
      <t xml:space="preserve">  </t>
    </r>
    <r>
      <rPr>
        <sz val="7"/>
        <color rgb="FF231F20"/>
        <rFont val="Arial"/>
        <family val="2"/>
      </rPr>
      <t>Primário</t>
    </r>
    <r>
      <rPr>
        <sz val="7"/>
        <color rgb="FF231F20"/>
        <rFont val="Times New Roman"/>
        <family val="1"/>
      </rPr>
      <t xml:space="preserve">  </t>
    </r>
    <r>
      <rPr>
        <sz val="7"/>
        <color rgb="FF231F20"/>
        <rFont val="Arial"/>
        <family val="2"/>
      </rPr>
      <t>obedeceu</t>
    </r>
    <r>
      <rPr>
        <sz val="7"/>
        <color rgb="FF231F20"/>
        <rFont val="Times New Roman"/>
        <family val="1"/>
      </rPr>
      <t xml:space="preserve">  </t>
    </r>
    <r>
      <rPr>
        <sz val="7"/>
        <color rgb="FF231F20"/>
        <rFont val="Arial"/>
        <family val="2"/>
      </rPr>
      <t>à</t>
    </r>
    <r>
      <rPr>
        <sz val="7"/>
        <color rgb="FF231F20"/>
        <rFont val="Times New Roman"/>
        <family val="1"/>
      </rPr>
      <t xml:space="preserve">  </t>
    </r>
    <r>
      <rPr>
        <sz val="7"/>
        <color rgb="FF231F20"/>
        <rFont val="Arial"/>
        <family val="2"/>
      </rPr>
      <t>metodologia</t>
    </r>
    <r>
      <rPr>
        <sz val="7"/>
        <color rgb="FF231F20"/>
        <rFont val="Times New Roman"/>
        <family val="1"/>
      </rPr>
      <t xml:space="preserve">  </t>
    </r>
    <r>
      <rPr>
        <sz val="7"/>
        <color rgb="FF231F20"/>
        <rFont val="Arial"/>
        <family val="2"/>
      </rPr>
      <t>estabelecida</t>
    </r>
    <r>
      <rPr>
        <sz val="7"/>
        <color rgb="FF231F20"/>
        <rFont val="Times New Roman"/>
        <family val="1"/>
      </rPr>
      <t xml:space="preserve">  </t>
    </r>
    <r>
      <rPr>
        <sz val="7"/>
        <color rgb="FF231F20"/>
        <rFont val="Arial"/>
        <family val="2"/>
      </rPr>
      <t>pelo</t>
    </r>
    <r>
      <rPr>
        <sz val="7"/>
        <color rgb="FF231F20"/>
        <rFont val="Times New Roman"/>
        <family val="1"/>
      </rPr>
      <t xml:space="preserve">  </t>
    </r>
    <r>
      <rPr>
        <sz val="7"/>
        <color rgb="FF231F20"/>
        <rFont val="Arial"/>
        <family val="2"/>
      </rPr>
      <t>Governo</t>
    </r>
    <r>
      <rPr>
        <sz val="7"/>
        <color rgb="FF231F20"/>
        <rFont val="Times New Roman"/>
        <family val="1"/>
      </rPr>
      <t xml:space="preserve">  </t>
    </r>
    <r>
      <rPr>
        <sz val="7"/>
        <color rgb="FF231F20"/>
        <rFont val="Arial"/>
        <family val="2"/>
      </rPr>
      <t>Federal,</t>
    </r>
    <r>
      <rPr>
        <sz val="7"/>
        <color rgb="FF231F20"/>
        <rFont val="Times New Roman"/>
        <family val="1"/>
      </rPr>
      <t xml:space="preserve">  </t>
    </r>
    <r>
      <rPr>
        <sz val="7"/>
        <color rgb="FF231F20"/>
        <rFont val="Arial"/>
        <family val="2"/>
      </rPr>
      <t>por</t>
    </r>
    <r>
      <rPr>
        <sz val="7"/>
        <color rgb="FF231F20"/>
        <rFont val="Times New Roman"/>
        <family val="1"/>
      </rPr>
      <t xml:space="preserve">  </t>
    </r>
    <r>
      <rPr>
        <sz val="7"/>
        <color rgb="FF231F20"/>
        <rFont val="Arial"/>
        <family val="2"/>
      </rPr>
      <t>meio</t>
    </r>
    <r>
      <rPr>
        <sz val="7"/>
        <color rgb="FF231F20"/>
        <rFont val="Times New Roman"/>
        <family val="1"/>
      </rPr>
      <t xml:space="preserve">  </t>
    </r>
    <r>
      <rPr>
        <sz val="7"/>
        <color rgb="FF231F20"/>
        <rFont val="Arial"/>
        <family val="2"/>
      </rPr>
      <t>das</t>
    </r>
    <r>
      <rPr>
        <sz val="7"/>
        <color rgb="FF231F20"/>
        <rFont val="Times New Roman"/>
        <family val="1"/>
      </rPr>
      <t xml:space="preserve">  </t>
    </r>
    <r>
      <rPr>
        <sz val="7"/>
        <color rgb="FF231F20"/>
        <rFont val="Arial"/>
        <family val="2"/>
      </rPr>
      <t>Portarias</t>
    </r>
    <r>
      <rPr>
        <sz val="7"/>
        <color rgb="FF231F20"/>
        <rFont val="Times New Roman"/>
        <family val="1"/>
      </rPr>
      <t xml:space="preserve">  </t>
    </r>
    <r>
      <rPr>
        <sz val="7"/>
        <color rgb="FF231F20"/>
        <rFont val="Arial"/>
        <family val="2"/>
      </rPr>
      <t>expedidas</t>
    </r>
    <r>
      <rPr>
        <sz val="7"/>
        <color rgb="FF231F20"/>
        <rFont val="Times New Roman"/>
        <family val="1"/>
      </rPr>
      <t xml:space="preserve">  </t>
    </r>
    <r>
      <rPr>
        <sz val="7"/>
        <color rgb="FF231F20"/>
        <rFont val="Arial"/>
        <family val="2"/>
      </rPr>
      <t>pela</t>
    </r>
    <r>
      <rPr>
        <sz val="7"/>
        <color rgb="FF231F20"/>
        <rFont val="Times New Roman"/>
        <family val="1"/>
      </rPr>
      <t xml:space="preserve">  </t>
    </r>
    <r>
      <rPr>
        <sz val="7"/>
        <color rgb="FF231F20"/>
        <rFont val="Arial"/>
        <family val="2"/>
      </rPr>
      <t>Secretaria</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Tesouro</t>
    </r>
    <r>
      <rPr>
        <sz val="7"/>
        <color rgb="FF231F20"/>
        <rFont val="Times New Roman"/>
        <family val="1"/>
      </rPr>
      <t xml:space="preserve">  </t>
    </r>
    <r>
      <rPr>
        <sz val="7"/>
        <color rgb="FF231F20"/>
        <rFont val="Arial"/>
        <family val="2"/>
      </rPr>
      <t>Nacional</t>
    </r>
    <r>
      <rPr>
        <sz val="7"/>
        <color rgb="FF231F20"/>
        <rFont val="Times New Roman"/>
        <family val="1"/>
      </rPr>
      <t xml:space="preserve">  </t>
    </r>
    <r>
      <rPr>
        <sz val="7"/>
        <color rgb="FF231F20"/>
        <rFont val="Arial"/>
        <family val="2"/>
      </rPr>
      <t>-</t>
    </r>
    <r>
      <rPr>
        <sz val="7"/>
        <color rgb="FF231F20"/>
        <rFont val="Times New Roman"/>
        <family val="1"/>
      </rPr>
      <t xml:space="preserve">  </t>
    </r>
    <r>
      <rPr>
        <sz val="7"/>
        <color rgb="FF231F20"/>
        <rFont val="Arial"/>
        <family val="2"/>
      </rPr>
      <t>STN,</t>
    </r>
    <r>
      <rPr>
        <sz val="7"/>
        <color rgb="FF231F20"/>
        <rFont val="Times New Roman"/>
        <family val="1"/>
      </rPr>
      <t xml:space="preserve">  </t>
    </r>
    <r>
      <rPr>
        <sz val="7"/>
        <color rgb="FF231F20"/>
        <rFont val="Arial"/>
        <family val="2"/>
      </rPr>
      <t>relativas</t>
    </r>
    <r>
      <rPr>
        <sz val="7"/>
        <color rgb="FF231F20"/>
        <rFont val="Times New Roman"/>
        <family val="1"/>
      </rPr>
      <t xml:space="preserve">  </t>
    </r>
    <r>
      <rPr>
        <sz val="7"/>
        <color rgb="FF231F20"/>
        <rFont val="Arial"/>
        <family val="2"/>
      </rPr>
      <t>às</t>
    </r>
    <r>
      <rPr>
        <sz val="7"/>
        <color rgb="FF231F20"/>
        <rFont val="Times New Roman"/>
        <family val="1"/>
      </rPr>
      <t xml:space="preserve"> </t>
    </r>
    <r>
      <rPr>
        <sz val="7"/>
        <color rgb="FF231F20"/>
        <rFont val="Arial"/>
        <family val="2"/>
      </rPr>
      <t>normas</t>
    </r>
    <r>
      <rPr>
        <sz val="7"/>
        <color rgb="FF231F20"/>
        <rFont val="Times New Roman"/>
        <family val="1"/>
      </rPr>
      <t xml:space="preserve"> </t>
    </r>
    <r>
      <rPr>
        <sz val="7"/>
        <color rgb="FF231F20"/>
        <rFont val="Arial"/>
        <family val="2"/>
      </rPr>
      <t>de</t>
    </r>
    <r>
      <rPr>
        <sz val="7"/>
        <color rgb="FF231F20"/>
        <rFont val="Times New Roman"/>
        <family val="1"/>
      </rPr>
      <t/>
    </r>
  </si>
  <si>
    <t>Contabilidade Pública por meio do Manual de Demonstrativos Fiscais 9º edição.</t>
  </si>
  <si>
    <r>
      <rPr>
        <sz val="7"/>
        <color rgb="FF231F20"/>
        <rFont val="Arial"/>
        <family val="2"/>
      </rPr>
      <t>O</t>
    </r>
    <r>
      <rPr>
        <sz val="7"/>
        <color rgb="FF231F20"/>
        <rFont val="Times New Roman"/>
        <family val="1"/>
      </rPr>
      <t xml:space="preserve"> </t>
    </r>
    <r>
      <rPr>
        <sz val="7"/>
        <color rgb="FF231F20"/>
        <rFont val="Arial"/>
        <family val="2"/>
      </rPr>
      <t>Resultado</t>
    </r>
    <r>
      <rPr>
        <sz val="7"/>
        <color rgb="FF231F20"/>
        <rFont val="Times New Roman"/>
        <family val="1"/>
      </rPr>
      <t xml:space="preserve"> </t>
    </r>
    <r>
      <rPr>
        <sz val="7"/>
        <color rgb="FF231F20"/>
        <rFont val="Arial"/>
        <family val="2"/>
      </rPr>
      <t>Primário</t>
    </r>
    <r>
      <rPr>
        <sz val="7"/>
        <color rgb="FF231F20"/>
        <rFont val="Times New Roman"/>
        <family val="1"/>
      </rPr>
      <t xml:space="preserve"> </t>
    </r>
    <r>
      <rPr>
        <sz val="7"/>
        <color rgb="FF231F20"/>
        <rFont val="Arial"/>
        <family val="2"/>
      </rPr>
      <t>indica</t>
    </r>
    <r>
      <rPr>
        <sz val="7"/>
        <color rgb="FF231F20"/>
        <rFont val="Times New Roman"/>
        <family val="1"/>
      </rPr>
      <t xml:space="preserve"> </t>
    </r>
    <r>
      <rPr>
        <sz val="7"/>
        <color rgb="FF231F20"/>
        <rFont val="Arial"/>
        <family val="2"/>
      </rPr>
      <t>se</t>
    </r>
    <r>
      <rPr>
        <sz val="7"/>
        <color rgb="FF231F20"/>
        <rFont val="Times New Roman"/>
        <family val="1"/>
      </rPr>
      <t xml:space="preserve"> </t>
    </r>
    <r>
      <rPr>
        <sz val="7"/>
        <color rgb="FF231F20"/>
        <rFont val="Arial"/>
        <family val="2"/>
      </rPr>
      <t>os</t>
    </r>
    <r>
      <rPr>
        <sz val="7"/>
        <color rgb="FF231F20"/>
        <rFont val="Times New Roman"/>
        <family val="1"/>
      </rPr>
      <t xml:space="preserve"> </t>
    </r>
    <r>
      <rPr>
        <sz val="7"/>
        <color rgb="FF231F20"/>
        <rFont val="Arial"/>
        <family val="2"/>
      </rPr>
      <t>níveis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gastos</t>
    </r>
    <r>
      <rPr>
        <sz val="7"/>
        <color rgb="FF231F20"/>
        <rFont val="Times New Roman"/>
        <family val="1"/>
      </rPr>
      <t xml:space="preserve"> </t>
    </r>
    <r>
      <rPr>
        <sz val="7"/>
        <color rgb="FF231F20"/>
        <rFont val="Arial"/>
        <family val="2"/>
      </rPr>
      <t>orçamentários</t>
    </r>
    <r>
      <rPr>
        <sz val="7"/>
        <color rgb="FF231F20"/>
        <rFont val="Times New Roman"/>
        <family val="1"/>
      </rPr>
      <t xml:space="preserve"> </t>
    </r>
    <r>
      <rPr>
        <sz val="7"/>
        <color rgb="FF231F20"/>
        <rFont val="Arial"/>
        <family val="2"/>
      </rPr>
      <t>dos</t>
    </r>
    <r>
      <rPr>
        <sz val="7"/>
        <color rgb="FF231F20"/>
        <rFont val="Times New Roman"/>
        <family val="1"/>
      </rPr>
      <t xml:space="preserve"> </t>
    </r>
    <r>
      <rPr>
        <sz val="7"/>
        <color rgb="FF231F20"/>
        <rFont val="Arial"/>
        <family val="2"/>
      </rPr>
      <t>entes</t>
    </r>
    <r>
      <rPr>
        <sz val="7"/>
        <color rgb="FF231F20"/>
        <rFont val="Times New Roman"/>
        <family val="1"/>
      </rPr>
      <t xml:space="preserve"> </t>
    </r>
    <r>
      <rPr>
        <sz val="7"/>
        <color rgb="FF231F20"/>
        <rFont val="Arial"/>
        <family val="2"/>
      </rPr>
      <t>federativos</t>
    </r>
    <r>
      <rPr>
        <sz val="7"/>
        <color rgb="FF231F20"/>
        <rFont val="Times New Roman"/>
        <family val="1"/>
      </rPr>
      <t xml:space="preserve"> </t>
    </r>
    <r>
      <rPr>
        <sz val="7"/>
        <color rgb="FF231F20"/>
        <rFont val="Arial"/>
        <family val="2"/>
      </rPr>
      <t>são</t>
    </r>
    <r>
      <rPr>
        <sz val="7"/>
        <color rgb="FF231F20"/>
        <rFont val="Times New Roman"/>
        <family val="1"/>
      </rPr>
      <t xml:space="preserve"> </t>
    </r>
    <r>
      <rPr>
        <sz val="7"/>
        <color rgb="FF231F20"/>
        <rFont val="Arial"/>
        <family val="2"/>
      </rPr>
      <t>compatíveis</t>
    </r>
    <r>
      <rPr>
        <sz val="7"/>
        <color rgb="FF231F20"/>
        <rFont val="Times New Roman"/>
        <family val="1"/>
      </rPr>
      <t xml:space="preserve"> </t>
    </r>
    <r>
      <rPr>
        <sz val="7"/>
        <color rgb="FF231F20"/>
        <rFont val="Arial"/>
        <family val="2"/>
      </rPr>
      <t>com</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sua</t>
    </r>
    <r>
      <rPr>
        <sz val="7"/>
        <color rgb="FF231F20"/>
        <rFont val="Times New Roman"/>
        <family val="1"/>
      </rPr>
      <t xml:space="preserve"> </t>
    </r>
    <r>
      <rPr>
        <sz val="7"/>
        <color rgb="FF231F20"/>
        <rFont val="Arial"/>
        <family val="2"/>
      </rPr>
      <t>arrecadação,</t>
    </r>
    <r>
      <rPr>
        <sz val="7"/>
        <color rgb="FF231F20"/>
        <rFont val="Times New Roman"/>
        <family val="1"/>
      </rPr>
      <t xml:space="preserve"> </t>
    </r>
    <r>
      <rPr>
        <sz val="7"/>
        <color rgb="FF231F20"/>
        <rFont val="Arial"/>
        <family val="2"/>
      </rPr>
      <t>ou</t>
    </r>
    <r>
      <rPr>
        <sz val="7"/>
        <color rgb="FF231F20"/>
        <rFont val="Times New Roman"/>
        <family val="1"/>
      </rPr>
      <t xml:space="preserve"> </t>
    </r>
    <r>
      <rPr>
        <sz val="7"/>
        <color rgb="FF231F20"/>
        <rFont val="Arial"/>
        <family val="2"/>
      </rPr>
      <t>seja,</t>
    </r>
    <r>
      <rPr>
        <sz val="7"/>
        <color rgb="FF231F20"/>
        <rFont val="Times New Roman"/>
        <family val="1"/>
      </rPr>
      <t xml:space="preserve"> </t>
    </r>
    <r>
      <rPr>
        <sz val="7"/>
        <color rgb="FF231F20"/>
        <rFont val="Arial"/>
        <family val="2"/>
      </rPr>
      <t>se</t>
    </r>
    <r>
      <rPr>
        <sz val="7"/>
        <color rgb="FF231F20"/>
        <rFont val="Times New Roman"/>
        <family val="1"/>
      </rPr>
      <t xml:space="preserve"> </t>
    </r>
    <r>
      <rPr>
        <sz val="7"/>
        <color rgb="FF231F20"/>
        <rFont val="Arial"/>
        <family val="2"/>
      </rPr>
      <t>as</t>
    </r>
    <r>
      <rPr>
        <sz val="7"/>
        <color rgb="FF231F20"/>
        <rFont val="Times New Roman"/>
        <family val="1"/>
      </rPr>
      <t xml:space="preserve"> </t>
    </r>
    <r>
      <rPr>
        <sz val="7"/>
        <color rgb="FF231F20"/>
        <rFont val="Arial"/>
        <family val="2"/>
      </rPr>
      <t>Receitas</t>
    </r>
    <r>
      <rPr>
        <sz val="7"/>
        <color rgb="FF231F20"/>
        <rFont val="Times New Roman"/>
        <family val="1"/>
      </rPr>
      <t xml:space="preserve"> </t>
    </r>
    <r>
      <rPr>
        <sz val="7"/>
        <color rgb="FF231F20"/>
        <rFont val="Arial"/>
        <family val="2"/>
      </rPr>
      <t>Primárias</t>
    </r>
    <r>
      <rPr>
        <sz val="7"/>
        <color rgb="FF231F20"/>
        <rFont val="Times New Roman"/>
        <family val="1"/>
      </rPr>
      <t xml:space="preserve"> </t>
    </r>
    <r>
      <rPr>
        <sz val="7"/>
        <color rgb="FF231F20"/>
        <rFont val="Arial"/>
        <family val="2"/>
      </rPr>
      <t>são</t>
    </r>
    <r>
      <rPr>
        <sz val="7"/>
        <color rgb="FF231F20"/>
        <rFont val="Times New Roman"/>
        <family val="1"/>
      </rPr>
      <t xml:space="preserve"> </t>
    </r>
    <r>
      <rPr>
        <sz val="7"/>
        <color rgb="FF231F20"/>
        <rFont val="Arial"/>
        <family val="2"/>
      </rPr>
      <t>capazes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suportar</t>
    </r>
    <r>
      <rPr>
        <sz val="7"/>
        <color rgb="FF231F20"/>
        <rFont val="Times New Roman"/>
        <family val="1"/>
      </rPr>
      <t xml:space="preserve"> </t>
    </r>
    <r>
      <rPr>
        <sz val="7"/>
        <color rgb="FF231F20"/>
        <rFont val="Arial"/>
        <family val="2"/>
      </rPr>
      <t>as</t>
    </r>
    <r>
      <rPr>
        <sz val="7"/>
        <color rgb="FF231F20"/>
        <rFont val="Times New Roman"/>
        <family val="1"/>
      </rPr>
      <t xml:space="preserve"> </t>
    </r>
    <r>
      <rPr>
        <sz val="7"/>
        <color rgb="FF231F20"/>
        <rFont val="Arial"/>
        <family val="2"/>
      </rPr>
      <t>Despesas</t>
    </r>
    <r>
      <rPr>
        <sz val="7"/>
        <color rgb="FF231F20"/>
        <rFont val="Times New Roman"/>
        <family val="1"/>
      </rPr>
      <t xml:space="preserve"> </t>
    </r>
    <r>
      <rPr>
        <sz val="7"/>
        <color rgb="FF231F20"/>
        <rFont val="Arial"/>
        <family val="2"/>
      </rPr>
      <t>Primárias.</t>
    </r>
    <r>
      <rPr>
        <sz val="7"/>
        <color rgb="FF231F20"/>
        <rFont val="Times New Roman"/>
        <family val="1"/>
      </rPr>
      <t xml:space="preserve"> </t>
    </r>
    <r>
      <rPr>
        <sz val="7"/>
        <color rgb="FF231F20"/>
        <rFont val="Arial"/>
        <family val="2"/>
      </rPr>
      <t>Pelos</t>
    </r>
    <r>
      <rPr>
        <sz val="7"/>
        <color rgb="FF231F20"/>
        <rFont val="Times New Roman"/>
        <family val="1"/>
      </rPr>
      <t xml:space="preserve"> </t>
    </r>
    <r>
      <rPr>
        <sz val="7"/>
        <color rgb="FF231F20"/>
        <rFont val="Arial"/>
        <family val="2"/>
      </rPr>
      <t>valores</t>
    </r>
    <r>
      <rPr>
        <sz val="7"/>
        <color rgb="FF231F20"/>
        <rFont val="Times New Roman"/>
        <family val="1"/>
      </rPr>
      <t xml:space="preserve"> </t>
    </r>
    <r>
      <rPr>
        <sz val="7"/>
        <color rgb="FF231F20"/>
        <rFont val="Arial"/>
        <family val="2"/>
      </rPr>
      <t/>
    </r>
  </si>
  <si>
    <r>
      <t xml:space="preserve">Demonstrativos </t>
    </r>
    <r>
      <rPr>
        <sz val="7"/>
        <color rgb="FF231F20"/>
        <rFont val="Arial"/>
        <family val="2"/>
      </rPr>
      <t>Fiscais 8ª ed. Os valores do Resultado Nominal apurados para os referidos exercícios utilizados nas respectivas LDO´s foram:</t>
    </r>
  </si>
  <si>
    <t>IPTU</t>
  </si>
  <si>
    <t>CONTRIBUINTES</t>
  </si>
  <si>
    <t>CONTIGENCIAMENTO DAS DESPESAS</t>
  </si>
  <si>
    <t>Abertura de Crédito Suplementar a partir da Reserva de Contigência</t>
  </si>
  <si>
    <t xml:space="preserve">Fonte:  Receita  Realizada  em  2023  de  acordo  com  Balanço  Orçamentário  -  Relatório  Resumido  da  Execução  Orçamentária  -  publicado  em  30/01/2024  no  Portal de Transparência Municipal.  </t>
  </si>
  <si>
    <t>Receita Realizada de 2023 de acordo com o Anexo I do Relatório Resumido da Execução Orçamentária  - publicado em 30/01/2024 no Portal de Transparência Municipal. A previsão orçamentária para 2023</t>
  </si>
  <si>
    <r>
      <rPr>
        <sz val="7"/>
        <color rgb="FF231F20"/>
        <rFont val="Arial"/>
        <family val="2"/>
      </rPr>
      <t>Nota:</t>
    </r>
    <r>
      <rPr>
        <sz val="7"/>
        <color rgb="FF231F20"/>
        <rFont val="Times New Roman"/>
        <family val="1"/>
      </rPr>
      <t xml:space="preserve"> </t>
    </r>
    <r>
      <rPr>
        <sz val="7"/>
        <color rgb="FF231F20"/>
        <rFont val="Arial"/>
        <family val="2"/>
      </rPr>
      <t>(¹)</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variação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crescimento</t>
    </r>
    <r>
      <rPr>
        <sz val="7"/>
        <color rgb="FF231F20"/>
        <rFont val="Times New Roman"/>
        <family val="1"/>
      </rPr>
      <t xml:space="preserve"> </t>
    </r>
    <r>
      <rPr>
        <sz val="7"/>
        <color rgb="FF231F20"/>
        <rFont val="Arial"/>
        <family val="2"/>
      </rPr>
      <t>(11,96%)</t>
    </r>
    <r>
      <rPr>
        <sz val="7"/>
        <color rgb="FF231F20"/>
        <rFont val="Times New Roman"/>
        <family val="1"/>
      </rPr>
      <t xml:space="preserve"> </t>
    </r>
    <r>
      <rPr>
        <sz val="7"/>
        <color rgb="FF231F20"/>
        <rFont val="Arial"/>
        <family val="2"/>
      </rPr>
      <t>foi</t>
    </r>
    <r>
      <rPr>
        <sz val="7"/>
        <color rgb="FF231F20"/>
        <rFont val="Times New Roman"/>
        <family val="1"/>
      </rPr>
      <t xml:space="preserve"> </t>
    </r>
    <r>
      <rPr>
        <sz val="7"/>
        <color rgb="FF231F20"/>
        <rFont val="Arial"/>
        <family val="2"/>
      </rPr>
      <t>efetuado</t>
    </r>
    <r>
      <rPr>
        <sz val="7"/>
        <color rgb="FF231F20"/>
        <rFont val="Times New Roman"/>
        <family val="1"/>
      </rPr>
      <t xml:space="preserve"> </t>
    </r>
    <r>
      <rPr>
        <sz val="7"/>
        <color rgb="FF231F20"/>
        <rFont val="Arial"/>
        <family val="2"/>
      </rPr>
      <t>com</t>
    </r>
    <r>
      <rPr>
        <sz val="7"/>
        <color rgb="FF231F20"/>
        <rFont val="Times New Roman"/>
        <family val="1"/>
      </rPr>
      <t xml:space="preserve"> </t>
    </r>
    <r>
      <rPr>
        <sz val="7"/>
        <color rgb="FF231F20"/>
        <rFont val="Arial"/>
        <family val="2"/>
      </rPr>
      <t>relação</t>
    </r>
    <r>
      <rPr>
        <sz val="7"/>
        <color rgb="FF231F20"/>
        <rFont val="Times New Roman"/>
        <family val="1"/>
      </rPr>
      <t xml:space="preserve"> </t>
    </r>
    <r>
      <rPr>
        <sz val="7"/>
        <color rgb="FF231F20"/>
        <rFont val="Arial"/>
        <family val="2"/>
      </rPr>
      <t>ao</t>
    </r>
    <r>
      <rPr>
        <sz val="7"/>
        <color rgb="FF231F20"/>
        <rFont val="Times New Roman"/>
        <family val="1"/>
      </rPr>
      <t xml:space="preserve"> </t>
    </r>
    <r>
      <rPr>
        <sz val="7"/>
        <color rgb="FF231F20"/>
        <rFont val="Arial"/>
        <family val="2"/>
      </rPr>
      <t>ano</t>
    </r>
    <r>
      <rPr>
        <sz val="7"/>
        <color rgb="FF231F20"/>
        <rFont val="Times New Roman"/>
        <family val="1"/>
      </rPr>
      <t xml:space="preserve"> </t>
    </r>
    <r>
      <rPr>
        <sz val="7"/>
        <color rgb="FF231F20"/>
        <rFont val="Arial"/>
        <family val="2"/>
      </rPr>
      <t>anterior</t>
    </r>
    <r>
      <rPr>
        <sz val="7"/>
        <color rgb="FF231F20"/>
        <rFont val="Times New Roman"/>
        <family val="1"/>
      </rPr>
      <t xml:space="preserve"> </t>
    </r>
    <r>
      <rPr>
        <sz val="7"/>
        <color rgb="FF231F20"/>
        <rFont val="Arial"/>
        <family val="2"/>
      </rPr>
      <t>ao</t>
    </r>
    <r>
      <rPr>
        <sz val="7"/>
        <color rgb="FF231F20"/>
        <rFont val="Times New Roman"/>
        <family val="1"/>
      </rPr>
      <t xml:space="preserve"> </t>
    </r>
    <r>
      <rPr>
        <sz val="7"/>
        <color rgb="FF231F20"/>
        <rFont val="Arial"/>
        <family val="2"/>
      </rPr>
      <t>Projetado</t>
    </r>
    <r>
      <rPr>
        <sz val="7"/>
        <color rgb="FF231F20"/>
        <rFont val="Times New Roman"/>
        <family val="1"/>
      </rPr>
      <t xml:space="preserve"> </t>
    </r>
    <r>
      <rPr>
        <sz val="7"/>
        <color rgb="FF231F20"/>
        <rFont val="Arial"/>
        <family val="2"/>
      </rPr>
      <t>(N-1).</t>
    </r>
  </si>
  <si>
    <t xml:space="preserve">foi retirada da Lei nº 1.333 de 08/11/2022 publicada no Portal de Transparência, excluídas as receitas intraorçamentárias, em razão de mudanças de metodologia implementada pela Secretaria do </t>
  </si>
  <si>
    <t>O% (2026/2027)</t>
  </si>
  <si>
    <r>
      <rPr>
        <b/>
        <sz val="7"/>
        <color rgb="FF231F20"/>
        <rFont val="Arial"/>
        <family val="2"/>
      </rPr>
      <t>O%</t>
    </r>
    <r>
      <rPr>
        <b/>
        <sz val="7"/>
        <color rgb="FF231F20"/>
        <rFont val="Times New Roman"/>
        <family val="1"/>
      </rPr>
      <t xml:space="preserve"> (2022/2023)</t>
    </r>
  </si>
  <si>
    <t>O% (2023/2022)</t>
  </si>
  <si>
    <t>O% (2026/2025)</t>
  </si>
  <si>
    <t>0% (2027/2026)</t>
  </si>
  <si>
    <r>
      <rPr>
        <sz val="7"/>
        <color rgb="FF231F20"/>
        <rFont val="Arial"/>
        <family val="2"/>
      </rPr>
      <t>(¹)</t>
    </r>
    <r>
      <rPr>
        <sz val="7"/>
        <color rgb="FF231F20"/>
        <rFont val="Times New Roman"/>
        <family val="1"/>
      </rPr>
      <t xml:space="preserve"> </t>
    </r>
    <r>
      <rPr>
        <sz val="7"/>
        <color rgb="FF231F20"/>
        <rFont val="Arial"/>
        <family val="2"/>
      </rPr>
      <t>Equivalem</t>
    </r>
    <r>
      <rPr>
        <sz val="7"/>
        <color rgb="FF231F20"/>
        <rFont val="Times New Roman"/>
        <family val="1"/>
      </rPr>
      <t xml:space="preserve"> </t>
    </r>
    <r>
      <rPr>
        <sz val="7"/>
        <color rgb="FF231F20"/>
        <rFont val="Arial"/>
        <family val="2"/>
      </rPr>
      <t>aos</t>
    </r>
    <r>
      <rPr>
        <sz val="7"/>
        <color rgb="FF231F20"/>
        <rFont val="Times New Roman"/>
        <family val="1"/>
      </rPr>
      <t xml:space="preserve"> </t>
    </r>
    <r>
      <rPr>
        <sz val="7"/>
        <color rgb="FF231F20"/>
        <rFont val="Arial"/>
        <family val="2"/>
      </rPr>
      <t>valores</t>
    </r>
    <r>
      <rPr>
        <sz val="7"/>
        <color rgb="FF231F20"/>
        <rFont val="Times New Roman"/>
        <family val="1"/>
      </rPr>
      <t xml:space="preserve"> </t>
    </r>
    <r>
      <rPr>
        <sz val="7"/>
        <color rgb="FF231F20"/>
        <rFont val="Arial"/>
        <family val="2"/>
      </rPr>
      <t>correntes,</t>
    </r>
    <r>
      <rPr>
        <sz val="7"/>
        <color rgb="FF231F20"/>
        <rFont val="Times New Roman"/>
        <family val="1"/>
      </rPr>
      <t xml:space="preserve"> </t>
    </r>
    <r>
      <rPr>
        <sz val="7"/>
        <color rgb="FF231F20"/>
        <rFont val="Arial"/>
        <family val="2"/>
      </rPr>
      <t>expurgado</t>
    </r>
    <r>
      <rPr>
        <sz val="7"/>
        <color rgb="FF231F20"/>
        <rFont val="Times New Roman"/>
        <family val="1"/>
      </rPr>
      <t xml:space="preserve"> </t>
    </r>
    <r>
      <rPr>
        <sz val="7"/>
        <color rgb="FF231F20"/>
        <rFont val="Arial"/>
        <family val="2"/>
      </rPr>
      <t>os</t>
    </r>
    <r>
      <rPr>
        <sz val="7"/>
        <color rgb="FF231F20"/>
        <rFont val="Times New Roman"/>
        <family val="1"/>
      </rPr>
      <t xml:space="preserve"> </t>
    </r>
    <r>
      <rPr>
        <sz val="7"/>
        <color rgb="FF231F20"/>
        <rFont val="Arial"/>
        <family val="2"/>
      </rPr>
      <t>índices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inflação</t>
    </r>
    <r>
      <rPr>
        <sz val="7"/>
        <color rgb="FF231F20"/>
        <rFont val="Times New Roman"/>
        <family val="1"/>
      </rPr>
      <t xml:space="preserve"> </t>
    </r>
    <r>
      <rPr>
        <sz val="7"/>
        <color rgb="FF231F20"/>
        <rFont val="Arial"/>
        <family val="2"/>
      </rPr>
      <t>ou</t>
    </r>
    <r>
      <rPr>
        <sz val="7"/>
        <color rgb="FF231F20"/>
        <rFont val="Times New Roman"/>
        <family val="1"/>
      </rPr>
      <t xml:space="preserve"> </t>
    </r>
    <r>
      <rPr>
        <sz val="7"/>
        <color rgb="FF231F20"/>
        <rFont val="Arial"/>
        <family val="2"/>
      </rPr>
      <t>deflação,</t>
    </r>
    <r>
      <rPr>
        <sz val="7"/>
        <color rgb="FF231F20"/>
        <rFont val="Times New Roman"/>
        <family val="1"/>
      </rPr>
      <t xml:space="preserve"> </t>
    </r>
    <r>
      <rPr>
        <sz val="7"/>
        <color rgb="FF231F20"/>
        <rFont val="Arial"/>
        <family val="2"/>
      </rPr>
      <t>trazendo-os</t>
    </r>
    <r>
      <rPr>
        <sz val="7"/>
        <color rgb="FF231F20"/>
        <rFont val="Times New Roman"/>
        <family val="1"/>
      </rPr>
      <t xml:space="preserve"> </t>
    </r>
    <r>
      <rPr>
        <sz val="7"/>
        <color rgb="FF231F20"/>
        <rFont val="Arial"/>
        <family val="2"/>
      </rPr>
      <t>para</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exercício</t>
    </r>
    <r>
      <rPr>
        <sz val="7"/>
        <color rgb="FF231F20"/>
        <rFont val="Times New Roman"/>
        <family val="1"/>
      </rPr>
      <t xml:space="preserve"> </t>
    </r>
    <r>
      <rPr>
        <sz val="7"/>
        <color rgb="FF231F20"/>
        <rFont val="Arial"/>
        <family val="2"/>
      </rPr>
      <t>anterior</t>
    </r>
    <r>
      <rPr>
        <sz val="7"/>
        <color rgb="FF231F20"/>
        <rFont val="Times New Roman"/>
        <family val="1"/>
      </rPr>
      <t xml:space="preserve"> </t>
    </r>
    <r>
      <rPr>
        <sz val="7"/>
        <color rgb="FF231F20"/>
        <rFont val="Arial"/>
        <family val="2"/>
      </rPr>
      <t>ao</t>
    </r>
    <r>
      <rPr>
        <sz val="7"/>
        <color rgb="FF231F20"/>
        <rFont val="Times New Roman"/>
        <family val="1"/>
      </rPr>
      <t xml:space="preserve"> </t>
    </r>
    <r>
      <rPr>
        <sz val="7"/>
        <color rgb="FF231F20"/>
        <rFont val="Arial"/>
        <family val="2"/>
      </rPr>
      <t>ano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referência</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LDO,</t>
    </r>
    <r>
      <rPr>
        <sz val="7"/>
        <color rgb="FF231F20"/>
        <rFont val="Times New Roman"/>
        <family val="1"/>
      </rPr>
      <t xml:space="preserve"> </t>
    </r>
    <r>
      <rPr>
        <sz val="7"/>
        <color rgb="FF231F20"/>
        <rFont val="Arial"/>
        <family val="2"/>
      </rPr>
      <t>ou</t>
    </r>
    <r>
      <rPr>
        <sz val="7"/>
        <color rgb="FF231F20"/>
        <rFont val="Times New Roman"/>
        <family val="1"/>
      </rPr>
      <t xml:space="preserve"> </t>
    </r>
    <r>
      <rPr>
        <sz val="7"/>
        <color rgb="FF231F20"/>
        <rFont val="Arial"/>
        <family val="2"/>
      </rPr>
      <t>seja,</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preços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2024.</t>
    </r>
  </si>
  <si>
    <r>
      <rPr>
        <sz val="5.5"/>
        <color rgb="FF231F20"/>
        <rFont val="Arial"/>
        <family val="2"/>
      </rPr>
      <t>Fonte:</t>
    </r>
    <r>
      <rPr>
        <sz val="5.5"/>
        <color rgb="FF231F20"/>
        <rFont val="Times New Roman"/>
        <family val="1"/>
      </rPr>
      <t xml:space="preserve"> </t>
    </r>
    <r>
      <rPr>
        <sz val="5.5"/>
        <color rgb="FF231F20"/>
        <rFont val="Arial"/>
        <family val="2"/>
      </rPr>
      <t>Banco</t>
    </r>
    <r>
      <rPr>
        <sz val="5.5"/>
        <color rgb="FF231F20"/>
        <rFont val="Times New Roman"/>
        <family val="1"/>
      </rPr>
      <t xml:space="preserve"> </t>
    </r>
    <r>
      <rPr>
        <sz val="5.5"/>
        <color rgb="FF231F20"/>
        <rFont val="Arial"/>
        <family val="2"/>
      </rPr>
      <t>Central</t>
    </r>
    <r>
      <rPr>
        <sz val="5.5"/>
        <color rgb="FF231F20"/>
        <rFont val="Times New Roman"/>
        <family val="1"/>
      </rPr>
      <t xml:space="preserve"> </t>
    </r>
    <r>
      <rPr>
        <sz val="5.5"/>
        <color rgb="FF231F20"/>
        <rFont val="Arial"/>
        <family val="2"/>
      </rPr>
      <t>do</t>
    </r>
    <r>
      <rPr>
        <sz val="5.5"/>
        <color rgb="FF231F20"/>
        <rFont val="Times New Roman"/>
        <family val="1"/>
      </rPr>
      <t xml:space="preserve"> </t>
    </r>
    <r>
      <rPr>
        <sz val="5.5"/>
        <color rgb="FF231F20"/>
        <rFont val="Arial"/>
        <family val="2"/>
      </rPr>
      <t>Brasil</t>
    </r>
    <r>
      <rPr>
        <sz val="5.5"/>
        <color rgb="FF231F20"/>
        <rFont val="Times New Roman"/>
        <family val="1"/>
      </rPr>
      <t xml:space="preserve"> </t>
    </r>
    <r>
      <rPr>
        <sz val="5.5"/>
        <color rgb="FF231F20"/>
        <rFont val="Arial"/>
        <family val="2"/>
      </rPr>
      <t>em</t>
    </r>
    <r>
      <rPr>
        <sz val="5.5"/>
        <color rgb="FF231F20"/>
        <rFont val="Times New Roman"/>
        <family val="1"/>
      </rPr>
      <t xml:space="preserve"> 01</t>
    </r>
    <r>
      <rPr>
        <sz val="5.5"/>
        <color rgb="FF231F20"/>
        <rFont val="Arial"/>
        <family val="2"/>
      </rPr>
      <t>/04/2024</t>
    </r>
    <r>
      <rPr>
        <sz val="5.5"/>
        <color rgb="FF231F20"/>
        <rFont val="Times New Roman"/>
        <family val="1"/>
      </rPr>
      <t xml:space="preserve"> </t>
    </r>
    <r>
      <rPr>
        <sz val="5.5"/>
        <color rgb="FF231F20"/>
        <rFont val="Arial"/>
        <family val="2"/>
      </rPr>
      <t>-</t>
    </r>
    <r>
      <rPr>
        <sz val="5.5"/>
        <color rgb="FF231F20"/>
        <rFont val="Times New Roman"/>
        <family val="1"/>
      </rPr>
      <t xml:space="preserve"> </t>
    </r>
    <r>
      <rPr>
        <sz val="5.5"/>
        <color rgb="FF231F20"/>
        <rFont val="Arial"/>
        <family val="2"/>
      </rPr>
      <t>Sistema</t>
    </r>
    <r>
      <rPr>
        <sz val="5.5"/>
        <color rgb="FF231F20"/>
        <rFont val="Times New Roman"/>
        <family val="1"/>
      </rPr>
      <t xml:space="preserve"> </t>
    </r>
    <r>
      <rPr>
        <sz val="5.5"/>
        <color rgb="FF231F20"/>
        <rFont val="Arial"/>
        <family val="2"/>
      </rPr>
      <t>de</t>
    </r>
    <r>
      <rPr>
        <sz val="5.5"/>
        <color rgb="FF231F20"/>
        <rFont val="Times New Roman"/>
        <family val="1"/>
      </rPr>
      <t xml:space="preserve"> </t>
    </r>
    <r>
      <rPr>
        <sz val="5.5"/>
        <color rgb="FF231F20"/>
        <rFont val="Arial"/>
        <family val="2"/>
      </rPr>
      <t>Expectativas</t>
    </r>
    <r>
      <rPr>
        <sz val="5.5"/>
        <color rgb="FF231F20"/>
        <rFont val="Times New Roman"/>
        <family val="1"/>
      </rPr>
      <t xml:space="preserve"> </t>
    </r>
    <r>
      <rPr>
        <sz val="5.5"/>
        <color rgb="FF231F20"/>
        <rFont val="Arial"/>
        <family val="2"/>
      </rPr>
      <t>de</t>
    </r>
    <r>
      <rPr>
        <sz val="5.5"/>
        <color rgb="FF231F20"/>
        <rFont val="Times New Roman"/>
        <family val="1"/>
      </rPr>
      <t xml:space="preserve"> </t>
    </r>
    <r>
      <rPr>
        <sz val="5.5"/>
        <color rgb="FF231F20"/>
        <rFont val="Arial"/>
        <family val="2"/>
      </rPr>
      <t>Mercado Boletim focus-Infomoney.</t>
    </r>
  </si>
  <si>
    <t>Exercício de 2025</t>
  </si>
  <si>
    <t>As receitas foram estimadas para o período de 2025 a 2027, tendo como base preliminarmente, o Orçamento Municipal aprovado pelo</t>
  </si>
  <si>
    <t>Legislativo para o exercício de 2024, bem como reprojeções em decorrências das novas reestinativas de arrecadação para o exercício de 2025.</t>
  </si>
  <si>
    <t xml:space="preserve">Para as Receitas Próprias observou-se a tendências de crescimento a partir da análise do período de 2021 a 2023 e das expecitativas de </t>
  </si>
  <si>
    <t>crescimento, projetado pelo Banco Central do Brasil, dos pricipais indicadores econômicos para o período de 2024 a 2027, conforme abaixo;</t>
  </si>
  <si>
    <r>
      <rPr>
        <sz val="7"/>
        <color rgb="FF231F20"/>
        <rFont val="Arial"/>
        <family val="2"/>
      </rPr>
      <t>Dados</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PIB</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Brasil</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2023,</t>
    </r>
    <r>
      <rPr>
        <sz val="7"/>
        <color rgb="FF231F20"/>
        <rFont val="Times New Roman"/>
        <family val="1"/>
      </rPr>
      <t xml:space="preserve"> </t>
    </r>
    <r>
      <rPr>
        <sz val="7"/>
        <color rgb="FF231F20"/>
        <rFont val="Arial"/>
        <family val="2"/>
      </rPr>
      <t>calculados</t>
    </r>
    <r>
      <rPr>
        <sz val="7"/>
        <color rgb="FF231F20"/>
        <rFont val="Times New Roman"/>
        <family val="1"/>
      </rPr>
      <t xml:space="preserve">  </t>
    </r>
    <r>
      <rPr>
        <sz val="7"/>
        <color rgb="FF231F20"/>
        <rFont val="Arial"/>
        <family val="2"/>
      </rPr>
      <t>pelo</t>
    </r>
    <r>
      <rPr>
        <sz val="7"/>
        <color rgb="FF231F20"/>
        <rFont val="Times New Roman"/>
        <family val="1"/>
      </rPr>
      <t xml:space="preserve"> </t>
    </r>
    <r>
      <rPr>
        <sz val="7"/>
        <color rgb="FF231F20"/>
        <rFont val="Arial"/>
        <family val="2"/>
      </rPr>
      <t>IBGE,</t>
    </r>
    <r>
      <rPr>
        <sz val="7"/>
        <color rgb="FF231F20"/>
        <rFont val="Times New Roman"/>
        <family val="1"/>
      </rPr>
      <t xml:space="preserve"> </t>
    </r>
    <r>
      <rPr>
        <sz val="7"/>
        <color rgb="FF231F20"/>
        <rFont val="Arial"/>
        <family val="2"/>
      </rPr>
      <t>referem-se</t>
    </r>
    <r>
      <rPr>
        <sz val="7"/>
        <color rgb="FF231F20"/>
        <rFont val="Times New Roman"/>
        <family val="1"/>
      </rPr>
      <t xml:space="preserve"> </t>
    </r>
    <r>
      <rPr>
        <sz val="7"/>
        <color rgb="FF231F20"/>
        <rFont val="Arial"/>
        <family val="2"/>
      </rPr>
      <t>às</t>
    </r>
    <r>
      <rPr>
        <sz val="7"/>
        <color rgb="FF231F20"/>
        <rFont val="Times New Roman"/>
        <family val="1"/>
      </rPr>
      <t xml:space="preserve">  </t>
    </r>
    <r>
      <rPr>
        <sz val="7"/>
        <color rgb="FF231F20"/>
        <rFont val="Arial"/>
        <family val="2"/>
      </rPr>
      <t>Contas</t>
    </r>
    <r>
      <rPr>
        <sz val="7"/>
        <color rgb="FF231F20"/>
        <rFont val="Times New Roman"/>
        <family val="1"/>
      </rPr>
      <t xml:space="preserve">  </t>
    </r>
    <r>
      <rPr>
        <sz val="7"/>
        <color rgb="FF231F20"/>
        <rFont val="Arial"/>
        <family val="2"/>
      </rPr>
      <t>Nacionais</t>
    </r>
    <r>
      <rPr>
        <sz val="7"/>
        <color rgb="FF231F20"/>
        <rFont val="Times New Roman"/>
        <family val="1"/>
      </rPr>
      <t xml:space="preserve">  </t>
    </r>
    <r>
      <rPr>
        <sz val="7"/>
        <color rgb="FF231F20"/>
        <rFont val="Arial"/>
        <family val="2"/>
      </rPr>
      <t>Trimestrais.</t>
    </r>
    <r>
      <rPr>
        <sz val="7"/>
        <color rgb="FF231F20"/>
        <rFont val="Times New Roman"/>
        <family val="1"/>
      </rPr>
      <t xml:space="preserve"> </t>
    </r>
    <r>
      <rPr>
        <sz val="7"/>
        <color rgb="FF231F20"/>
        <rFont val="Arial"/>
        <family val="2"/>
      </rPr>
      <t>Os</t>
    </r>
    <r>
      <rPr>
        <sz val="7"/>
        <color rgb="FF231F20"/>
        <rFont val="Times New Roman"/>
        <family val="1"/>
      </rPr>
      <t xml:space="preserve">  </t>
    </r>
    <r>
      <rPr>
        <sz val="7"/>
        <color rgb="FF231F20"/>
        <rFont val="Arial"/>
        <family val="2"/>
      </rPr>
      <t>Dados</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PIB</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2024</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2027</t>
    </r>
    <r>
      <rPr>
        <sz val="7"/>
        <color rgb="FF231F20"/>
        <rFont val="Times New Roman"/>
        <family val="1"/>
      </rPr>
      <t xml:space="preserve"> </t>
    </r>
    <r>
      <rPr>
        <sz val="7"/>
        <color rgb="FF231F20"/>
        <rFont val="Arial"/>
        <family val="2"/>
      </rPr>
      <t>foram</t>
    </r>
    <r>
      <rPr>
        <sz val="7"/>
        <color rgb="FF231F20"/>
        <rFont val="Times New Roman"/>
        <family val="1"/>
      </rPr>
      <t xml:space="preserve"> </t>
    </r>
  </si>
  <si>
    <t>02/04/2024 para o período. Dados sujeitos a alterações.</t>
  </si>
  <si>
    <r>
      <rPr>
        <sz val="7"/>
        <color rgb="FF231F20"/>
        <rFont val="Arial"/>
        <family val="2"/>
      </rPr>
      <t>Para</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PIB</t>
    </r>
    <r>
      <rPr>
        <sz val="7"/>
        <color rgb="FF231F20"/>
        <rFont val="Times New Roman"/>
        <family val="1"/>
      </rPr>
      <t xml:space="preserve"> </t>
    </r>
    <r>
      <rPr>
        <sz val="7"/>
        <color rgb="FF231F20"/>
        <rFont val="Arial"/>
        <family val="2"/>
      </rPr>
      <t>Municipal,</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perído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2021</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2027,</t>
    </r>
    <r>
      <rPr>
        <sz val="7"/>
        <color rgb="FF231F20"/>
        <rFont val="Times New Roman"/>
        <family val="1"/>
      </rPr>
      <t xml:space="preserve"> </t>
    </r>
    <r>
      <rPr>
        <sz val="7"/>
        <color rgb="FF231F20"/>
        <rFont val="Arial"/>
        <family val="2"/>
      </rPr>
      <t>considerou-se</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percentual</t>
    </r>
    <r>
      <rPr>
        <sz val="7"/>
        <color rgb="FF231F20"/>
        <rFont val="Times New Roman"/>
        <family val="1"/>
      </rPr>
      <t xml:space="preserve"> </t>
    </r>
    <r>
      <rPr>
        <sz val="7"/>
        <color rgb="FF231F20"/>
        <rFont val="Arial"/>
        <family val="2"/>
      </rPr>
      <t>que</t>
    </r>
    <r>
      <rPr>
        <sz val="7"/>
        <color rgb="FF231F20"/>
        <rFont val="Times New Roman"/>
        <family val="1"/>
      </rPr>
      <t xml:space="preserve"> Divisa Nova </t>
    </r>
    <r>
      <rPr>
        <sz val="7"/>
        <color rgb="FF231F20"/>
        <rFont val="Arial"/>
        <family val="2"/>
      </rPr>
      <t>representou</t>
    </r>
    <r>
      <rPr>
        <sz val="7"/>
        <color rgb="FF231F20"/>
        <rFont val="Times New Roman"/>
        <family val="1"/>
      </rPr>
      <t xml:space="preserve"> </t>
    </r>
    <r>
      <rPr>
        <sz val="7"/>
        <color rgb="FF231F20"/>
        <rFont val="Arial"/>
        <family val="2"/>
      </rPr>
      <t>no</t>
    </r>
    <r>
      <rPr>
        <sz val="7"/>
        <color rgb="FF231F20"/>
        <rFont val="Times New Roman"/>
        <family val="1"/>
      </rPr>
      <t xml:space="preserve"> </t>
    </r>
    <r>
      <rPr>
        <sz val="7"/>
        <color rgb="FF231F20"/>
        <rFont val="Arial"/>
        <family val="2"/>
      </rPr>
      <t>PIB</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Estado</t>
    </r>
    <r>
      <rPr>
        <sz val="7"/>
        <color rgb="FF231F20"/>
        <rFont val="Times New Roman"/>
        <family val="1"/>
      </rPr>
      <t xml:space="preserve"> </t>
    </r>
  </si>
  <si>
    <t>tendo como ano base de 2021.</t>
  </si>
  <si>
    <r>
      <rPr>
        <b/>
        <sz val="10"/>
        <color rgb="FF231F20"/>
        <rFont val="Arial"/>
        <family val="2"/>
      </rPr>
      <t>Metodologia</t>
    </r>
    <r>
      <rPr>
        <sz val="10"/>
        <color rgb="FF231F20"/>
        <rFont val="Times New Roman"/>
        <family val="1"/>
      </rPr>
      <t xml:space="preserve"> </t>
    </r>
    <r>
      <rPr>
        <b/>
        <sz val="10"/>
        <color rgb="FF231F20"/>
        <rFont val="Arial"/>
        <family val="2"/>
      </rPr>
      <t>e</t>
    </r>
    <r>
      <rPr>
        <sz val="10"/>
        <color rgb="FF231F20"/>
        <rFont val="Times New Roman"/>
        <family val="1"/>
      </rPr>
      <t xml:space="preserve"> </t>
    </r>
    <r>
      <rPr>
        <b/>
        <sz val="10"/>
        <color rgb="FF231F20"/>
        <rFont val="Arial"/>
        <family val="2"/>
      </rPr>
      <t>Memória</t>
    </r>
    <r>
      <rPr>
        <sz val="10"/>
        <color rgb="FF231F20"/>
        <rFont val="Times New Roman"/>
        <family val="1"/>
      </rPr>
      <t xml:space="preserve"> </t>
    </r>
    <r>
      <rPr>
        <b/>
        <sz val="10"/>
        <color rgb="FF231F20"/>
        <rFont val="Arial"/>
        <family val="2"/>
      </rPr>
      <t>de</t>
    </r>
    <r>
      <rPr>
        <sz val="10"/>
        <color rgb="FF231F20"/>
        <rFont val="Times New Roman"/>
        <family val="1"/>
      </rPr>
      <t xml:space="preserve"> </t>
    </r>
    <r>
      <rPr>
        <b/>
        <sz val="10"/>
        <color rgb="FF231F20"/>
        <rFont val="Arial"/>
        <family val="2"/>
      </rPr>
      <t>Cálculo</t>
    </r>
    <r>
      <rPr>
        <sz val="10"/>
        <color rgb="FF231F20"/>
        <rFont val="Times New Roman"/>
        <family val="1"/>
      </rPr>
      <t xml:space="preserve"> </t>
    </r>
    <r>
      <rPr>
        <b/>
        <sz val="10"/>
        <color rgb="FF231F20"/>
        <rFont val="Arial"/>
        <family val="2"/>
      </rPr>
      <t>2025</t>
    </r>
  </si>
  <si>
    <t>REALIZADO 2023</t>
  </si>
  <si>
    <t>PREVISÃO ORÇAM. 2024</t>
  </si>
  <si>
    <r>
      <rPr>
        <b/>
        <sz val="6.5"/>
        <color rgb="FF231F20"/>
        <rFont val="Arial"/>
        <family val="2"/>
      </rPr>
      <t>O%</t>
    </r>
    <r>
      <rPr>
        <sz val="6.5"/>
        <color rgb="FF231F20"/>
        <rFont val="Times New Roman"/>
        <family val="1"/>
      </rPr>
      <t xml:space="preserve"> </t>
    </r>
    <r>
      <rPr>
        <b/>
        <sz val="6.5"/>
        <color rgb="FF231F20"/>
        <rFont val="Arial"/>
        <family val="2"/>
      </rPr>
      <t>2027/2026</t>
    </r>
  </si>
  <si>
    <r>
      <rPr>
        <sz val="6.5"/>
        <color rgb="FF231F20"/>
        <rFont val="Arial"/>
        <family val="2"/>
      </rPr>
      <t>Fonte:</t>
    </r>
    <r>
      <rPr>
        <sz val="6.5"/>
        <color rgb="FF231F20"/>
        <rFont val="Times New Roman"/>
        <family val="1"/>
      </rPr>
      <t xml:space="preserve"> </t>
    </r>
    <r>
      <rPr>
        <sz val="6.5"/>
        <color rgb="FF231F20"/>
        <rFont val="Arial"/>
        <family val="2"/>
      </rPr>
      <t>Os</t>
    </r>
    <r>
      <rPr>
        <sz val="6.5"/>
        <color rgb="FF231F20"/>
        <rFont val="Times New Roman"/>
        <family val="1"/>
      </rPr>
      <t xml:space="preserve"> </t>
    </r>
    <r>
      <rPr>
        <sz val="6.5"/>
        <color rgb="FF231F20"/>
        <rFont val="Arial"/>
        <family val="2"/>
      </rPr>
      <t>valores</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execução</t>
    </r>
    <r>
      <rPr>
        <sz val="6.5"/>
        <color rgb="FF231F20"/>
        <rFont val="Times New Roman"/>
        <family val="1"/>
      </rPr>
      <t xml:space="preserve"> </t>
    </r>
    <r>
      <rPr>
        <sz val="6.5"/>
        <color rgb="FF231F20"/>
        <rFont val="Arial"/>
        <family val="2"/>
      </rPr>
      <t>orçamentária</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2023 foram</t>
    </r>
    <r>
      <rPr>
        <sz val="6.5"/>
        <color rgb="FF231F20"/>
        <rFont val="Times New Roman"/>
        <family val="1"/>
      </rPr>
      <t xml:space="preserve"> </t>
    </r>
    <r>
      <rPr>
        <sz val="6.5"/>
        <color rgb="FF231F20"/>
        <rFont val="Arial"/>
        <family val="2"/>
      </rPr>
      <t>retirados</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Balanço</t>
    </r>
    <r>
      <rPr>
        <sz val="6.5"/>
        <color rgb="FF231F20"/>
        <rFont val="Times New Roman"/>
        <family val="1"/>
      </rPr>
      <t xml:space="preserve"> </t>
    </r>
    <r>
      <rPr>
        <sz val="6.5"/>
        <color rgb="FF231F20"/>
        <rFont val="Arial"/>
        <family val="2"/>
      </rPr>
      <t>Orçamentário</t>
    </r>
    <r>
      <rPr>
        <sz val="6.5"/>
        <color rgb="FF231F20"/>
        <rFont val="Times New Roman"/>
        <family val="1"/>
      </rPr>
      <t xml:space="preserve"> </t>
    </r>
    <r>
      <rPr>
        <sz val="6.5"/>
        <color rgb="FF231F20"/>
        <rFont val="Arial"/>
        <family val="2"/>
      </rPr>
      <t>-</t>
    </r>
    <r>
      <rPr>
        <sz val="6.5"/>
        <color rgb="FF231F20"/>
        <rFont val="Times New Roman"/>
        <family val="1"/>
      </rPr>
      <t xml:space="preserve"> </t>
    </r>
    <r>
      <rPr>
        <sz val="6.5"/>
        <color rgb="FF231F20"/>
        <rFont val="Arial"/>
        <family val="2"/>
      </rPr>
      <t>Relatório</t>
    </r>
    <r>
      <rPr>
        <sz val="6.5"/>
        <color rgb="FF231F20"/>
        <rFont val="Times New Roman"/>
        <family val="1"/>
      </rPr>
      <t xml:space="preserve"> </t>
    </r>
    <r>
      <rPr>
        <sz val="6.5"/>
        <color rgb="FF231F20"/>
        <rFont val="Arial"/>
        <family val="2"/>
      </rPr>
      <t>Resumido</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Execução</t>
    </r>
    <r>
      <rPr>
        <sz val="6.5"/>
        <color rgb="FF231F20"/>
        <rFont val="Times New Roman"/>
        <family val="1"/>
      </rPr>
      <t xml:space="preserve"> </t>
    </r>
    <r>
      <rPr>
        <sz val="6.5"/>
        <color rgb="FF231F20"/>
        <rFont val="Arial"/>
        <family val="2"/>
      </rPr>
      <t>Orçamentária</t>
    </r>
    <r>
      <rPr>
        <sz val="6.5"/>
        <color rgb="FF231F20"/>
        <rFont val="Times New Roman"/>
        <family val="1"/>
      </rPr>
      <t xml:space="preserve"> </t>
    </r>
    <r>
      <rPr>
        <sz val="6.5"/>
        <color rgb="FF231F20"/>
        <rFont val="Arial"/>
        <family val="2"/>
      </rPr>
      <t>-</t>
    </r>
    <r>
      <rPr>
        <sz val="6.5"/>
        <color rgb="FF231F20"/>
        <rFont val="Times New Roman"/>
        <family val="1"/>
      </rPr>
      <t xml:space="preserve"> </t>
    </r>
    <r>
      <rPr>
        <sz val="6.5"/>
        <color rgb="FF231F20"/>
        <rFont val="Arial"/>
        <family val="2"/>
      </rPr>
      <t>públicado</t>
    </r>
    <r>
      <rPr>
        <sz val="6.5"/>
        <color rgb="FF231F20"/>
        <rFont val="Times New Roman"/>
        <family val="1"/>
      </rPr>
      <t xml:space="preserve"> </t>
    </r>
    <r>
      <rPr>
        <sz val="6.5"/>
        <color rgb="FF231F20"/>
        <rFont val="Arial"/>
        <family val="2"/>
      </rPr>
      <t>no</t>
    </r>
    <r>
      <rPr>
        <sz val="6.5"/>
        <color rgb="FF231F20"/>
        <rFont val="Times New Roman"/>
        <family val="1"/>
      </rPr>
      <t xml:space="preserve"> Portal de Transparência e Mural do Saguão de entrada do Paço Municipal, </t>
    </r>
  </si>
  <si>
    <t xml:space="preserve">conforme Edital de Publicação, os valores das receitas realizadas em 2023 foram retirados  do  Relatório  Resumido  da  Execução Orçamentária  -  publicado  no Portal de Transparência e Mural do Saguão do Paço Municipal de  30/01/2024.  </t>
  </si>
  <si>
    <t xml:space="preserve">A  Previsão Orçamentária  de 2024  foi  retirada  da Lei  nº 1.371 de 13/11/2023,  publicada no Portal de Transparência e Mural instalado no Saguão do Paço Municipal de  23/11/2023,  deduzido  as  despesas  intraorçamentárias  de  acordo  com  </t>
  </si>
  <si>
    <t>ANO BASE 2024</t>
  </si>
  <si>
    <t>PREVISÃO ORÇAMENTARIA 2025</t>
  </si>
  <si>
    <t>PROJETADO  2027</t>
  </si>
  <si>
    <r>
      <rPr>
        <sz val="6.5"/>
        <color rgb="FF231F20"/>
        <rFont val="Arial"/>
        <family val="2"/>
      </rPr>
      <t>1)</t>
    </r>
    <r>
      <rPr>
        <sz val="6.5"/>
        <color rgb="FF231F20"/>
        <rFont val="Times New Roman"/>
        <family val="1"/>
      </rPr>
      <t xml:space="preserve">  </t>
    </r>
    <r>
      <rPr>
        <sz val="6.5"/>
        <color rgb="FF231F20"/>
        <rFont val="Arial"/>
        <family val="2"/>
      </rPr>
      <t>Para</t>
    </r>
    <r>
      <rPr>
        <sz val="6.5"/>
        <color rgb="FF231F20"/>
        <rFont val="Times New Roman"/>
        <family val="1"/>
      </rPr>
      <t xml:space="preserve">  </t>
    </r>
    <r>
      <rPr>
        <sz val="6.5"/>
        <color rgb="FF231F20"/>
        <rFont val="Arial"/>
        <family val="2"/>
      </rPr>
      <t>as</t>
    </r>
    <r>
      <rPr>
        <sz val="6.5"/>
        <color rgb="FF231F20"/>
        <rFont val="Times New Roman"/>
        <family val="1"/>
      </rPr>
      <t xml:space="preserve">  </t>
    </r>
    <r>
      <rPr>
        <sz val="6.5"/>
        <color rgb="FF231F20"/>
        <rFont val="Arial"/>
        <family val="2"/>
      </rPr>
      <t>projeções</t>
    </r>
    <r>
      <rPr>
        <sz val="6.5"/>
        <color rgb="FF231F20"/>
        <rFont val="Times New Roman"/>
        <family val="1"/>
      </rPr>
      <t xml:space="preserve">  </t>
    </r>
    <r>
      <rPr>
        <sz val="6.5"/>
        <color rgb="FF231F20"/>
        <rFont val="Arial"/>
        <family val="2"/>
      </rPr>
      <t>das</t>
    </r>
    <r>
      <rPr>
        <sz val="6.5"/>
        <color rgb="FF231F20"/>
        <rFont val="Times New Roman"/>
        <family val="1"/>
      </rPr>
      <t xml:space="preserve">  </t>
    </r>
    <r>
      <rPr>
        <sz val="6.5"/>
        <color rgb="FF231F20"/>
        <rFont val="Arial"/>
        <family val="2"/>
      </rPr>
      <t>despesas</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Pessoal</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Encargos</t>
    </r>
    <r>
      <rPr>
        <sz val="6.5"/>
        <color rgb="FF231F20"/>
        <rFont val="Times New Roman"/>
        <family val="1"/>
      </rPr>
      <t xml:space="preserve">  </t>
    </r>
    <r>
      <rPr>
        <sz val="6.5"/>
        <color rgb="FF231F20"/>
        <rFont val="Arial"/>
        <family val="2"/>
      </rPr>
      <t>Sociais</t>
    </r>
    <r>
      <rPr>
        <sz val="6.5"/>
        <color rgb="FF231F20"/>
        <rFont val="Times New Roman"/>
        <family val="1"/>
      </rPr>
      <t xml:space="preserve">  </t>
    </r>
    <r>
      <rPr>
        <sz val="6.5"/>
        <color rgb="FF231F20"/>
        <rFont val="Arial"/>
        <family val="2"/>
      </rPr>
      <t>dos</t>
    </r>
    <r>
      <rPr>
        <sz val="6.5"/>
        <color rgb="FF231F20"/>
        <rFont val="Times New Roman"/>
        <family val="1"/>
      </rPr>
      <t xml:space="preserve">  </t>
    </r>
    <r>
      <rPr>
        <sz val="6.5"/>
        <color rgb="FF231F20"/>
        <rFont val="Arial"/>
        <family val="2"/>
      </rPr>
      <t>servidores</t>
    </r>
    <r>
      <rPr>
        <sz val="6.5"/>
        <color rgb="FF231F20"/>
        <rFont val="Times New Roman"/>
        <family val="1"/>
      </rPr>
      <t xml:space="preserve">  </t>
    </r>
    <r>
      <rPr>
        <sz val="6.5"/>
        <color rgb="FF231F20"/>
        <rFont val="Arial"/>
        <family val="2"/>
      </rPr>
      <t>ativos,</t>
    </r>
    <r>
      <rPr>
        <sz val="6.5"/>
        <color rgb="FF231F20"/>
        <rFont val="Times New Roman"/>
        <family val="1"/>
      </rPr>
      <t xml:space="preserve">  </t>
    </r>
    <r>
      <rPr>
        <sz val="6.5"/>
        <color rgb="FF231F20"/>
        <rFont val="Arial"/>
        <family val="2"/>
      </rPr>
      <t>inativos</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pensionistas</t>
    </r>
    <r>
      <rPr>
        <sz val="6.5"/>
        <color rgb="FF231F20"/>
        <rFont val="Times New Roman"/>
        <family val="1"/>
      </rPr>
      <t xml:space="preserve">  </t>
    </r>
    <r>
      <rPr>
        <sz val="6.5"/>
        <color rgb="FF231F20"/>
        <rFont val="Arial"/>
        <family val="2"/>
      </rPr>
      <t>para</t>
    </r>
    <r>
      <rPr>
        <sz val="6.5"/>
        <color rgb="FF231F20"/>
        <rFont val="Times New Roman"/>
        <family val="1"/>
      </rPr>
      <t xml:space="preserve">  </t>
    </r>
    <r>
      <rPr>
        <sz val="6.5"/>
        <color rgb="FF231F20"/>
        <rFont val="Arial"/>
        <family val="2"/>
      </rPr>
      <t>o</t>
    </r>
    <r>
      <rPr>
        <sz val="6.5"/>
        <color rgb="FF231F20"/>
        <rFont val="Times New Roman"/>
        <family val="1"/>
      </rPr>
      <t xml:space="preserve">  </t>
    </r>
    <r>
      <rPr>
        <sz val="6.5"/>
        <color rgb="FF231F20"/>
        <rFont val="Arial"/>
        <family val="2"/>
      </rPr>
      <t>exercício</t>
    </r>
    <r>
      <rPr>
        <sz val="6.5"/>
        <color rgb="FF231F20"/>
        <rFont val="Times New Roman"/>
        <family val="1"/>
      </rPr>
      <t xml:space="preserve">  </t>
    </r>
    <r>
      <rPr>
        <sz val="6.5"/>
        <color rgb="FF231F20"/>
        <rFont val="Arial"/>
        <family val="2"/>
      </rPr>
      <t>financeiro</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2024,</t>
    </r>
    <r>
      <rPr>
        <sz val="6.5"/>
        <color rgb="FF231F20"/>
        <rFont val="Times New Roman"/>
        <family val="1"/>
      </rPr>
      <t xml:space="preserve">  </t>
    </r>
    <r>
      <rPr>
        <sz val="6.5"/>
        <color rgb="FF231F20"/>
        <rFont val="Arial"/>
        <family val="2"/>
      </rPr>
      <t>foi</t>
    </r>
    <r>
      <rPr>
        <sz val="6.5"/>
        <color rgb="FF231F20"/>
        <rFont val="Times New Roman"/>
        <family val="1"/>
      </rPr>
      <t xml:space="preserve">  </t>
    </r>
    <r>
      <rPr>
        <sz val="6.5"/>
        <color rgb="FF231F20"/>
        <rFont val="Arial"/>
        <family val="2"/>
      </rPr>
      <t>aplicado</t>
    </r>
    <r>
      <rPr>
        <sz val="6.5"/>
        <color rgb="FF231F20"/>
        <rFont val="Times New Roman"/>
        <family val="1"/>
      </rPr>
      <t xml:space="preserve">  </t>
    </r>
    <r>
      <rPr>
        <sz val="6.5"/>
        <color rgb="FF231F20"/>
        <rFont val="Arial"/>
        <family val="2"/>
      </rPr>
      <t>índice</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crescimento</t>
    </r>
    <r>
      <rPr>
        <sz val="6.5"/>
        <color rgb="FF231F20"/>
        <rFont val="Times New Roman"/>
        <family val="1"/>
      </rPr>
      <t xml:space="preserve">  </t>
    </r>
    <r>
      <rPr>
        <sz val="6.5"/>
        <color rgb="FF231F20"/>
        <rFont val="Arial"/>
        <family val="2"/>
      </rPr>
      <t>médio</t>
    </r>
    <r>
      <rPr>
        <sz val="6.5"/>
        <color rgb="FF231F20"/>
        <rFont val="Times New Roman"/>
        <family val="1"/>
      </rPr>
      <t xml:space="preserve">  </t>
    </r>
    <r>
      <rPr>
        <sz val="6.5"/>
        <color rgb="FF231F20"/>
        <rFont val="Arial"/>
        <family val="2"/>
      </rPr>
      <t xml:space="preserve">de </t>
    </r>
    <r>
      <rPr>
        <sz val="6.5"/>
        <color rgb="FF231F20"/>
        <rFont val="Times New Roman"/>
        <family val="1"/>
      </rPr>
      <t>5,55</t>
    </r>
    <r>
      <rPr>
        <sz val="6.5"/>
        <color rgb="FF231F20"/>
        <rFont val="Arial"/>
        <family val="2"/>
      </rPr>
      <t>%</t>
    </r>
    <r>
      <rPr>
        <sz val="6.5"/>
        <color rgb="FF231F20"/>
        <rFont val="Times New Roman"/>
        <family val="1"/>
      </rPr>
      <t xml:space="preserve">  </t>
    </r>
    <r>
      <rPr>
        <sz val="6.5"/>
        <color rgb="FF231F20"/>
        <rFont val="Arial"/>
        <family val="2"/>
      </rPr>
      <t>sobre</t>
    </r>
    <r>
      <rPr>
        <sz val="6.5"/>
        <color rgb="FF231F20"/>
        <rFont val="Times New Roman"/>
        <family val="1"/>
      </rPr>
      <t xml:space="preserve">  </t>
    </r>
    <r>
      <rPr>
        <sz val="6.5"/>
        <color rgb="FF231F20"/>
        <rFont val="Arial"/>
        <family val="2"/>
      </rPr>
      <t>o</t>
    </r>
    <r>
      <rPr>
        <sz val="6.5"/>
        <color rgb="FF231F20"/>
        <rFont val="Times New Roman"/>
        <family val="1"/>
      </rPr>
      <t xml:space="preserve">  </t>
    </r>
    <r>
      <rPr>
        <sz val="6.5"/>
        <color rgb="FF231F20"/>
        <rFont val="Arial"/>
        <family val="2"/>
      </rPr>
      <t>valor</t>
    </r>
    <r>
      <rPr>
        <sz val="6.5"/>
        <color rgb="FF231F20"/>
        <rFont val="Times New Roman"/>
        <family val="1"/>
      </rPr>
      <t xml:space="preserve"> </t>
    </r>
    <r>
      <rPr>
        <sz val="6.5"/>
        <color rgb="FF231F20"/>
        <rFont val="Arial"/>
        <family val="2"/>
      </rPr>
      <t>reprojetado</t>
    </r>
    <r>
      <rPr>
        <sz val="6.5"/>
        <color rgb="FF231F20"/>
        <rFont val="Times New Roman"/>
        <family val="1"/>
      </rPr>
      <t xml:space="preserve"> </t>
    </r>
    <r>
      <rPr>
        <sz val="6.5"/>
        <color rgb="FF231F20"/>
        <rFont val="Arial"/>
        <family val="2"/>
      </rPr>
      <t/>
    </r>
  </si>
  <si>
    <t xml:space="preserve">do exercício financeiro de 2023, sendo, de 3,77% a 5,25% de expectativa inflacionária (INPC - Banco Central do Brasil de 02/04/2024) mais 1,78% referente ao crescimento vegetativo apontado no cálculo atuarial, utilizando como referência a folha de </t>
  </si>
  <si>
    <t>pagamento de fevereiro/2023. É importante salientar que os gastos com inativos, aposentadorias e pensões, estão inclusos nas Despesas com Pessoal em razão da metodologia prevista a partir do Plano de Contas da Despesa de 2013 do</t>
  </si>
  <si>
    <t>2024  em 3,77%,  conforme  índice  de  projeção  do  Banco  Central  do  Brasil  -  IPCA  de  02/04/2024  (Cálculo:  média)  e  conforme  pág.  219  do  Manual  de  Demonstrativos  Fiscais  -  8ª  edição  /  STN, em  que  foram excluídas as despesas</t>
  </si>
  <si>
    <r>
      <rPr>
        <sz val="6.5"/>
        <color rgb="FF231F20"/>
        <rFont val="Arial"/>
        <family val="2"/>
      </rPr>
      <t>3)</t>
    </r>
    <r>
      <rPr>
        <sz val="6.5"/>
        <color rgb="FF231F20"/>
        <rFont val="Times New Roman"/>
        <family val="1"/>
      </rPr>
      <t xml:space="preserve">  </t>
    </r>
    <r>
      <rPr>
        <sz val="6.5"/>
        <color rgb="FF231F20"/>
        <rFont val="Arial"/>
        <family val="2"/>
      </rPr>
      <t>Para</t>
    </r>
    <r>
      <rPr>
        <sz val="6.5"/>
        <color rgb="FF231F20"/>
        <rFont val="Times New Roman"/>
        <family val="1"/>
      </rPr>
      <t xml:space="preserve"> </t>
    </r>
    <r>
      <rPr>
        <sz val="6.5"/>
        <color rgb="FF231F20"/>
        <rFont val="Arial"/>
        <family val="2"/>
      </rPr>
      <t>Outras</t>
    </r>
    <r>
      <rPr>
        <sz val="6.5"/>
        <color rgb="FF231F20"/>
        <rFont val="Times New Roman"/>
        <family val="1"/>
      </rPr>
      <t xml:space="preserve">  </t>
    </r>
    <r>
      <rPr>
        <sz val="6.5"/>
        <color rgb="FF231F20"/>
        <rFont val="Arial"/>
        <family val="2"/>
      </rPr>
      <t>Despesas</t>
    </r>
    <r>
      <rPr>
        <sz val="6.5"/>
        <color rgb="FF231F20"/>
        <rFont val="Times New Roman"/>
        <family val="1"/>
      </rPr>
      <t xml:space="preserve"> </t>
    </r>
    <r>
      <rPr>
        <sz val="6.5"/>
        <color rgb="FF231F20"/>
        <rFont val="Arial"/>
        <family val="2"/>
      </rPr>
      <t>Correntes</t>
    </r>
    <r>
      <rPr>
        <sz val="6.5"/>
        <color rgb="FF231F20"/>
        <rFont val="Times New Roman"/>
        <family val="1"/>
      </rPr>
      <t xml:space="preserve">  </t>
    </r>
    <r>
      <rPr>
        <sz val="6.5"/>
        <color rgb="FF231F20"/>
        <rFont val="Arial"/>
        <family val="2"/>
      </rPr>
      <t>foram</t>
    </r>
    <r>
      <rPr>
        <sz val="6.5"/>
        <color rgb="FF231F20"/>
        <rFont val="Times New Roman"/>
        <family val="1"/>
      </rPr>
      <t xml:space="preserve">  </t>
    </r>
    <r>
      <rPr>
        <sz val="6.5"/>
        <color rgb="FF231F20"/>
        <rFont val="Arial"/>
        <family val="2"/>
      </rPr>
      <t>aplicadas</t>
    </r>
    <r>
      <rPr>
        <sz val="6.5"/>
        <color rgb="FF231F20"/>
        <rFont val="Times New Roman"/>
        <family val="1"/>
      </rPr>
      <t xml:space="preserve">  </t>
    </r>
    <r>
      <rPr>
        <sz val="6.5"/>
        <color rgb="FF231F20"/>
        <rFont val="Arial"/>
        <family val="2"/>
      </rPr>
      <t>as</t>
    </r>
    <r>
      <rPr>
        <sz val="6.5"/>
        <color rgb="FF231F20"/>
        <rFont val="Times New Roman"/>
        <family val="1"/>
      </rPr>
      <t xml:space="preserve"> </t>
    </r>
    <r>
      <rPr>
        <sz val="6.5"/>
        <color rgb="FF231F20"/>
        <rFont val="Arial"/>
        <family val="2"/>
      </rPr>
      <t>correções</t>
    </r>
    <r>
      <rPr>
        <sz val="6.5"/>
        <color rgb="FF231F20"/>
        <rFont val="Times New Roman"/>
        <family val="1"/>
      </rPr>
      <t xml:space="preserve">  </t>
    </r>
    <r>
      <rPr>
        <sz val="6.5"/>
        <color rgb="FF231F20"/>
        <rFont val="Arial"/>
        <family val="2"/>
      </rPr>
      <t>inflacionárias</t>
    </r>
    <r>
      <rPr>
        <sz val="6.5"/>
        <color rgb="FF231F20"/>
        <rFont val="Times New Roman"/>
        <family val="1"/>
      </rPr>
      <t xml:space="preserve"> </t>
    </r>
    <r>
      <rPr>
        <sz val="6.5"/>
        <color rgb="FF231F20"/>
        <rFont val="Arial"/>
        <family val="2"/>
      </rPr>
      <t>sobre</t>
    </r>
    <r>
      <rPr>
        <sz val="6.5"/>
        <color rgb="FF231F20"/>
        <rFont val="Times New Roman"/>
        <family val="1"/>
      </rPr>
      <t xml:space="preserve">  </t>
    </r>
    <r>
      <rPr>
        <sz val="6.5"/>
        <color rgb="FF231F20"/>
        <rFont val="Arial"/>
        <family val="2"/>
      </rPr>
      <t>os</t>
    </r>
    <r>
      <rPr>
        <sz val="6.5"/>
        <color rgb="FF231F20"/>
        <rFont val="Times New Roman"/>
        <family val="1"/>
      </rPr>
      <t xml:space="preserve"> </t>
    </r>
    <r>
      <rPr>
        <sz val="6.5"/>
        <color rgb="FF231F20"/>
        <rFont val="Arial"/>
        <family val="2"/>
      </rPr>
      <t>valores</t>
    </r>
    <r>
      <rPr>
        <sz val="6.5"/>
        <color rgb="FF231F20"/>
        <rFont val="Times New Roman"/>
        <family val="1"/>
      </rPr>
      <t xml:space="preserve">  </t>
    </r>
    <r>
      <rPr>
        <sz val="6.5"/>
        <color rgb="FF231F20"/>
        <rFont val="Arial"/>
        <family val="2"/>
      </rPr>
      <t>empenhados</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2023,</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índice</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INPC</t>
    </r>
    <r>
      <rPr>
        <sz val="6.5"/>
        <color rgb="FF231F20"/>
        <rFont val="Times New Roman"/>
        <family val="1"/>
      </rPr>
      <t xml:space="preserve"> </t>
    </r>
    <r>
      <rPr>
        <sz val="6.5"/>
        <color rgb="FF231F20"/>
        <rFont val="Arial"/>
        <family val="2"/>
      </rPr>
      <t>de</t>
    </r>
    <r>
      <rPr>
        <sz val="6.5"/>
        <color rgb="FF231F20"/>
        <rFont val="Times New Roman"/>
        <family val="1"/>
      </rPr>
      <t xml:space="preserve"> 3,81</t>
    </r>
    <r>
      <rPr>
        <sz val="6.5"/>
        <color rgb="FF231F20"/>
        <rFont val="Arial"/>
        <family val="2"/>
      </rPr>
      <t>%</t>
    </r>
    <r>
      <rPr>
        <sz val="6.5"/>
        <color rgb="FF231F20"/>
        <rFont val="Times New Roman"/>
        <family val="1"/>
      </rPr>
      <t xml:space="preserve"> </t>
    </r>
    <r>
      <rPr>
        <sz val="6.5"/>
        <color rgb="FF231F20"/>
        <rFont val="Arial"/>
        <family val="2"/>
      </rPr>
      <t>(acumulado</t>
    </r>
    <r>
      <rPr>
        <sz val="6.5"/>
        <color rgb="FF231F20"/>
        <rFont val="Times New Roman"/>
        <family val="1"/>
      </rPr>
      <t xml:space="preserve">  </t>
    </r>
    <r>
      <rPr>
        <sz val="6.5"/>
        <color rgb="FF231F20"/>
        <rFont val="Arial"/>
        <family val="2"/>
      </rPr>
      <t>em</t>
    </r>
    <r>
      <rPr>
        <sz val="6.5"/>
        <color rgb="FF231F20"/>
        <rFont val="Times New Roman"/>
        <family val="1"/>
      </rPr>
      <t xml:space="preserve">  </t>
    </r>
    <r>
      <rPr>
        <sz val="6.5"/>
        <color rgb="FF231F20"/>
        <rFont val="Arial"/>
        <family val="2"/>
      </rPr>
      <t>dez/2023)</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a</t>
    </r>
    <r>
      <rPr>
        <sz val="6.5"/>
        <color rgb="FF231F20"/>
        <rFont val="Times New Roman"/>
        <family val="1"/>
      </rPr>
      <t xml:space="preserve">  </t>
    </r>
    <r>
      <rPr>
        <sz val="6.5"/>
        <color rgb="FF231F20"/>
        <rFont val="Arial"/>
        <family val="2"/>
      </rPr>
      <t>expectativa</t>
    </r>
    <r>
      <rPr>
        <sz val="6.5"/>
        <color rgb="FF231F20"/>
        <rFont val="Times New Roman"/>
        <family val="1"/>
      </rPr>
      <t xml:space="preserve"> </t>
    </r>
    <r>
      <rPr>
        <sz val="6.5"/>
        <color rgb="FF231F20"/>
        <rFont val="Arial"/>
        <family val="2"/>
      </rPr>
      <t>inflacionária</t>
    </r>
    <r>
      <rPr>
        <sz val="6.5"/>
        <color rgb="FF231F20"/>
        <rFont val="Times New Roman"/>
        <family val="1"/>
      </rPr>
      <t xml:space="preserve">  </t>
    </r>
    <r>
      <rPr>
        <sz val="6.5"/>
        <color rgb="FF231F20"/>
        <rFont val="Arial"/>
        <family val="2"/>
      </rPr>
      <t>para</t>
    </r>
    <r>
      <rPr>
        <sz val="6.5"/>
        <color rgb="FF231F20"/>
        <rFont val="Times New Roman"/>
        <family val="1"/>
      </rPr>
      <t xml:space="preserve"> </t>
    </r>
    <r>
      <rPr>
        <sz val="6.5"/>
        <color rgb="FF231F20"/>
        <rFont val="Arial"/>
        <family val="2"/>
      </rPr>
      <t>o</t>
    </r>
    <r>
      <rPr>
        <sz val="6.5"/>
        <color rgb="FF231F20"/>
        <rFont val="Times New Roman"/>
        <family val="1"/>
      </rPr>
      <t xml:space="preserve">  </t>
    </r>
    <r>
      <rPr>
        <sz val="6.5"/>
        <color rgb="FF231F20"/>
        <rFont val="Arial"/>
        <family val="2"/>
      </rPr>
      <t>final</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exercício</t>
    </r>
    <r>
      <rPr>
        <sz val="6.5"/>
        <color rgb="FF231F20"/>
        <rFont val="Times New Roman"/>
        <family val="1"/>
      </rPr>
      <t xml:space="preserve">  </t>
    </r>
    <r>
      <rPr>
        <sz val="6.5"/>
        <color rgb="FF231F20"/>
        <rFont val="Arial"/>
        <family val="2"/>
      </rPr>
      <t>de</t>
    </r>
    <r>
      <rPr>
        <sz val="6.5"/>
        <color rgb="FF231F20"/>
        <rFont val="Times New Roman"/>
        <family val="1"/>
      </rPr>
      <t xml:space="preserve"> </t>
    </r>
  </si>
  <si>
    <t>estimados é possível observar que as receitas projetadas de 2025 não consegue suportar o nível das despesas fixadas para o período, apresentando um resultado primário negativo.</t>
  </si>
  <si>
    <r>
      <rPr>
        <sz val="7"/>
        <color rgb="FF231F20"/>
        <rFont val="Arial"/>
        <family val="2"/>
      </rPr>
      <t>NOTA:</t>
    </r>
    <r>
      <rPr>
        <sz val="7"/>
        <color rgb="FF231F20"/>
        <rFont val="Times New Roman"/>
        <family val="1"/>
      </rPr>
      <t xml:space="preserve"> </t>
    </r>
    <r>
      <rPr>
        <sz val="7"/>
        <color rgb="FF231F20"/>
        <rFont val="Arial"/>
        <family val="2"/>
      </rPr>
      <t>Na</t>
    </r>
    <r>
      <rPr>
        <sz val="7"/>
        <color rgb="FF231F20"/>
        <rFont val="Times New Roman"/>
        <family val="1"/>
      </rPr>
      <t xml:space="preserve"> </t>
    </r>
    <r>
      <rPr>
        <sz val="7"/>
        <color rgb="FF231F20"/>
        <rFont val="Arial"/>
        <family val="2"/>
      </rPr>
      <t>projeção</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Resultado</t>
    </r>
    <r>
      <rPr>
        <sz val="7"/>
        <color rgb="FF231F20"/>
        <rFont val="Times New Roman"/>
        <family val="1"/>
      </rPr>
      <t xml:space="preserve"> </t>
    </r>
    <r>
      <rPr>
        <sz val="7"/>
        <color rgb="FF231F20"/>
        <rFont val="Arial"/>
        <family val="2"/>
      </rPr>
      <t>Nominal</t>
    </r>
    <r>
      <rPr>
        <sz val="7"/>
        <color rgb="FF231F20"/>
        <rFont val="Times New Roman"/>
        <family val="1"/>
      </rPr>
      <t xml:space="preserve"> </t>
    </r>
    <r>
      <rPr>
        <sz val="7"/>
        <color rgb="FF231F20"/>
        <rFont val="Arial"/>
        <family val="2"/>
      </rPr>
      <t>para</t>
    </r>
    <r>
      <rPr>
        <sz val="7"/>
        <color rgb="FF231F20"/>
        <rFont val="Times New Roman"/>
        <family val="1"/>
      </rPr>
      <t xml:space="preserve"> </t>
    </r>
    <r>
      <rPr>
        <sz val="7"/>
        <color rgb="FF231F20"/>
        <rFont val="Arial"/>
        <family val="2"/>
      </rPr>
      <t>os</t>
    </r>
    <r>
      <rPr>
        <sz val="7"/>
        <color rgb="FF231F20"/>
        <rFont val="Times New Roman"/>
        <family val="1"/>
      </rPr>
      <t xml:space="preserve"> </t>
    </r>
    <r>
      <rPr>
        <sz val="7"/>
        <color rgb="FF231F20"/>
        <rFont val="Arial"/>
        <family val="2"/>
      </rPr>
      <t>exercícios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2022</t>
    </r>
    <r>
      <rPr>
        <sz val="7"/>
        <color rgb="FF231F20"/>
        <rFont val="Times New Roman"/>
        <family val="1"/>
      </rPr>
      <t xml:space="preserve"> </t>
    </r>
    <r>
      <rPr>
        <sz val="7"/>
        <color rgb="FF231F20"/>
        <rFont val="Arial"/>
        <family val="2"/>
      </rPr>
      <t>e</t>
    </r>
    <r>
      <rPr>
        <sz val="7"/>
        <color rgb="FF231F20"/>
        <rFont val="Times New Roman"/>
        <family val="1"/>
      </rPr>
      <t xml:space="preserve"> </t>
    </r>
    <r>
      <rPr>
        <sz val="7"/>
        <color rgb="FF231F20"/>
        <rFont val="Arial"/>
        <family val="2"/>
      </rPr>
      <t>2023</t>
    </r>
    <r>
      <rPr>
        <sz val="7"/>
        <color rgb="FF231F20"/>
        <rFont val="Times New Roman"/>
        <family val="1"/>
      </rPr>
      <t xml:space="preserve"> </t>
    </r>
    <r>
      <rPr>
        <sz val="7"/>
        <color rgb="FF231F20"/>
        <rFont val="Arial"/>
        <family val="2"/>
      </rPr>
      <t>foram</t>
    </r>
    <r>
      <rPr>
        <sz val="7"/>
        <color rgb="FF231F20"/>
        <rFont val="Times New Roman"/>
        <family val="1"/>
      </rPr>
      <t xml:space="preserve"> </t>
    </r>
    <r>
      <rPr>
        <sz val="7"/>
        <color rgb="FF231F20"/>
        <rFont val="Arial"/>
        <family val="2"/>
      </rPr>
      <t>utilizadas</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metodologia</t>
    </r>
    <r>
      <rPr>
        <sz val="7"/>
        <color rgb="FF231F20"/>
        <rFont val="Times New Roman"/>
        <family val="1"/>
      </rPr>
      <t xml:space="preserve"> </t>
    </r>
    <r>
      <rPr>
        <sz val="7"/>
        <color rgb="FF231F20"/>
        <rFont val="Arial"/>
        <family val="2"/>
      </rPr>
      <t>abaixo</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linha.</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partir</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exercício</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2022,</t>
    </r>
    <r>
      <rPr>
        <sz val="7"/>
        <color rgb="FF231F20"/>
        <rFont val="Times New Roman"/>
        <family val="1"/>
      </rPr>
      <t xml:space="preserve"> </t>
    </r>
    <r>
      <rPr>
        <sz val="7"/>
        <color rgb="FF231F20"/>
        <rFont val="Arial"/>
        <family val="2"/>
      </rPr>
      <t>passou-se</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ser</t>
    </r>
    <r>
      <rPr>
        <sz val="7"/>
        <color rgb="FF231F20"/>
        <rFont val="Times New Roman"/>
        <family val="1"/>
      </rPr>
      <t xml:space="preserve"> </t>
    </r>
    <r>
      <rPr>
        <sz val="7"/>
        <color rgb="FF231F20"/>
        <rFont val="Arial"/>
        <family val="2"/>
      </rPr>
      <t>utilizada</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metodologia</t>
    </r>
    <r>
      <rPr>
        <sz val="7"/>
        <color rgb="FF231F20"/>
        <rFont val="Times New Roman"/>
        <family val="1"/>
      </rPr>
      <t xml:space="preserve"> </t>
    </r>
    <r>
      <rPr>
        <sz val="7"/>
        <color rgb="FF231F20"/>
        <rFont val="Arial"/>
        <family val="2"/>
      </rPr>
      <t>acima</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linha,</t>
    </r>
    <r>
      <rPr>
        <sz val="7"/>
        <color rgb="FF231F20"/>
        <rFont val="Times New Roman"/>
        <family val="1"/>
      </rPr>
      <t xml:space="preserve"> </t>
    </r>
    <r>
      <rPr>
        <sz val="7"/>
        <color rgb="FF231F20"/>
        <rFont val="Arial"/>
        <family val="2"/>
      </rPr>
      <t>conforme</t>
    </r>
    <r>
      <rPr>
        <sz val="7"/>
        <color rgb="FF231F20"/>
        <rFont val="Times New Roman"/>
        <family val="1"/>
      </rPr>
      <t xml:space="preserve"> </t>
    </r>
    <r>
      <rPr>
        <sz val="7"/>
        <color rgb="FF231F20"/>
        <rFont val="Arial"/>
        <family val="2"/>
      </rPr>
      <t>Manual.</t>
    </r>
    <r>
      <rPr>
        <sz val="7"/>
        <color rgb="FF231F20"/>
        <rFont val="Times New Roman"/>
        <family val="1"/>
      </rPr>
      <t xml:space="preserve"> </t>
    </r>
    <r>
      <rPr>
        <sz val="7"/>
        <color rgb="FF231F20"/>
        <rFont val="Arial"/>
        <family val="2"/>
      </rPr>
      <t/>
    </r>
  </si>
  <si>
    <t>PREVISTO/LDO  2025</t>
  </si>
  <si>
    <r>
      <rPr>
        <sz val="7"/>
        <color rgb="FF231F20"/>
        <rFont val="Arial"/>
        <family val="2"/>
      </rPr>
      <t>1.1</t>
    </r>
    <r>
      <rPr>
        <sz val="7"/>
        <color rgb="FF231F20"/>
        <rFont val="Times New Roman"/>
        <family val="1"/>
      </rPr>
      <t xml:space="preserve">  </t>
    </r>
    <r>
      <rPr>
        <sz val="7"/>
        <color rgb="FF231F20"/>
        <rFont val="Arial"/>
        <family val="2"/>
      </rPr>
      <t>Valores</t>
    </r>
    <r>
      <rPr>
        <sz val="7"/>
        <color rgb="FF231F20"/>
        <rFont val="Times New Roman"/>
        <family val="1"/>
      </rPr>
      <t xml:space="preserve"> </t>
    </r>
    <r>
      <rPr>
        <sz val="7"/>
        <color rgb="FF231F20"/>
        <rFont val="Arial"/>
        <family val="2"/>
      </rPr>
      <t>constantes</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preços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2023</t>
    </r>
  </si>
  <si>
    <t>PROJETADO 2027</t>
  </si>
  <si>
    <t xml:space="preserve">NOTA: Na projeção do Resultado Nominal para os exercícios de 2022 e 2023 foram utilizadas a metodologia acima da linha. A partir do exercício de 2019, passou-se a ser utilizada a metodologia acima da linha, conforme Manual de </t>
  </si>
  <si>
    <r>
      <rPr>
        <b/>
        <sz val="10"/>
        <color rgb="FF231F20"/>
        <rFont val="Arial"/>
        <family val="2"/>
      </rPr>
      <t>Metodologia</t>
    </r>
    <r>
      <rPr>
        <b/>
        <sz val="10"/>
        <color rgb="FF231F20"/>
        <rFont val="Times New Roman"/>
        <family val="1"/>
      </rPr>
      <t xml:space="preserve"> </t>
    </r>
    <r>
      <rPr>
        <b/>
        <sz val="10"/>
        <color rgb="FF231F20"/>
        <rFont val="Arial"/>
        <family val="2"/>
      </rPr>
      <t>e</t>
    </r>
    <r>
      <rPr>
        <b/>
        <sz val="10"/>
        <color rgb="FF231F20"/>
        <rFont val="Times New Roman"/>
        <family val="1"/>
      </rPr>
      <t xml:space="preserve"> </t>
    </r>
    <r>
      <rPr>
        <b/>
        <sz val="10"/>
        <color rgb="FF231F20"/>
        <rFont val="Arial"/>
        <family val="2"/>
      </rPr>
      <t>Memória</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Cálculo</t>
    </r>
    <r>
      <rPr>
        <b/>
        <sz val="10"/>
        <color rgb="FF231F20"/>
        <rFont val="Times New Roman"/>
        <family val="1"/>
      </rPr>
      <t xml:space="preserve"> </t>
    </r>
    <r>
      <rPr>
        <b/>
        <sz val="10"/>
        <color rgb="FF231F20"/>
        <rFont val="Arial"/>
        <family val="2"/>
      </rPr>
      <t>2025.</t>
    </r>
  </si>
  <si>
    <t>2022(a)</t>
  </si>
  <si>
    <t>2023(b)</t>
  </si>
  <si>
    <t>2024(c)</t>
  </si>
  <si>
    <t>2025(d)</t>
  </si>
  <si>
    <t>2026(e)</t>
  </si>
  <si>
    <t>2027(f)</t>
  </si>
  <si>
    <r>
      <rPr>
        <sz val="6.5"/>
        <color rgb="FF231F20"/>
        <rFont val="Arial"/>
        <family val="2"/>
      </rPr>
      <t>FONTE:</t>
    </r>
    <r>
      <rPr>
        <sz val="6.5"/>
        <color rgb="FF231F20"/>
        <rFont val="Times New Roman"/>
        <family val="1"/>
      </rPr>
      <t xml:space="preserve"> </t>
    </r>
    <r>
      <rPr>
        <sz val="6.5"/>
        <color rgb="FF231F20"/>
        <rFont val="Arial"/>
        <family val="2"/>
      </rPr>
      <t>Dados</t>
    </r>
    <r>
      <rPr>
        <sz val="6.5"/>
        <color rgb="FF231F20"/>
        <rFont val="Times New Roman"/>
        <family val="1"/>
      </rPr>
      <t xml:space="preserve"> </t>
    </r>
    <r>
      <rPr>
        <sz val="6.5"/>
        <color rgb="FF231F20"/>
        <rFont val="Arial"/>
        <family val="2"/>
      </rPr>
      <t>retirados</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Lei</t>
    </r>
    <r>
      <rPr>
        <sz val="6.5"/>
        <color rgb="FF231F20"/>
        <rFont val="Times New Roman"/>
        <family val="1"/>
      </rPr>
      <t xml:space="preserve"> </t>
    </r>
    <r>
      <rPr>
        <sz val="6.5"/>
        <color rgb="FF231F20"/>
        <rFont val="Arial"/>
        <family val="2"/>
      </rPr>
      <t>1313</t>
    </r>
    <r>
      <rPr>
        <sz val="6.5"/>
        <color rgb="FF231F20"/>
        <rFont val="Times New Roman"/>
        <family val="1"/>
      </rPr>
      <t xml:space="preserve"> </t>
    </r>
    <r>
      <rPr>
        <sz val="6.5"/>
        <color rgb="FF231F20"/>
        <rFont val="Arial"/>
        <family val="2"/>
      </rPr>
      <t>de</t>
    </r>
    <r>
      <rPr>
        <sz val="6.5"/>
        <color rgb="FF231F20"/>
        <rFont val="Times New Roman"/>
        <family val="1"/>
      </rPr>
      <t xml:space="preserve"> 21</t>
    </r>
    <r>
      <rPr>
        <sz val="6.5"/>
        <color rgb="FF231F20"/>
        <rFont val="Arial"/>
        <family val="2"/>
      </rPr>
      <t>/06/2022</t>
    </r>
    <r>
      <rPr>
        <sz val="6.5"/>
        <color rgb="FF231F20"/>
        <rFont val="Times New Roman"/>
        <family val="1"/>
      </rPr>
      <t xml:space="preserve"> </t>
    </r>
    <r>
      <rPr>
        <sz val="6.5"/>
        <color rgb="FF231F20"/>
        <rFont val="Arial"/>
        <family val="2"/>
      </rPr>
      <t>LDO</t>
    </r>
    <r>
      <rPr>
        <sz val="6.5"/>
        <color rgb="FF231F20"/>
        <rFont val="Times New Roman"/>
        <family val="1"/>
      </rPr>
      <t xml:space="preserve"> </t>
    </r>
    <r>
      <rPr>
        <sz val="6.5"/>
        <color rgb="FF231F20"/>
        <rFont val="Arial"/>
        <family val="2"/>
      </rPr>
      <t>-</t>
    </r>
    <r>
      <rPr>
        <sz val="6.5"/>
        <color rgb="FF231F20"/>
        <rFont val="Times New Roman"/>
        <family val="1"/>
      </rPr>
      <t xml:space="preserve"> </t>
    </r>
    <r>
      <rPr>
        <sz val="6.5"/>
        <color rgb="FF231F20"/>
        <rFont val="Arial"/>
        <family val="2"/>
      </rPr>
      <t>2023</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do</t>
    </r>
    <r>
      <rPr>
        <sz val="6.5"/>
        <color rgb="FF231F20"/>
        <rFont val="Times New Roman"/>
        <family val="1"/>
      </rPr>
      <t xml:space="preserve"> </t>
    </r>
    <r>
      <rPr>
        <sz val="6.5"/>
        <color rgb="FF231F20"/>
        <rFont val="Arial"/>
        <family val="2"/>
      </rPr>
      <t>Relatório</t>
    </r>
    <r>
      <rPr>
        <sz val="6.5"/>
        <color rgb="FF231F20"/>
        <rFont val="Times New Roman"/>
        <family val="1"/>
      </rPr>
      <t xml:space="preserve"> </t>
    </r>
    <r>
      <rPr>
        <sz val="6.5"/>
        <color rgb="FF231F20"/>
        <rFont val="Arial"/>
        <family val="2"/>
      </rPr>
      <t>Resumido</t>
    </r>
    <r>
      <rPr>
        <sz val="6.5"/>
        <color rgb="FF231F20"/>
        <rFont val="Times New Roman"/>
        <family val="1"/>
      </rPr>
      <t xml:space="preserve"> </t>
    </r>
    <r>
      <rPr>
        <sz val="6.5"/>
        <color rgb="FF231F20"/>
        <rFont val="Arial"/>
        <family val="2"/>
      </rPr>
      <t>da</t>
    </r>
    <r>
      <rPr>
        <sz val="6.5"/>
        <color rgb="FF231F20"/>
        <rFont val="Times New Roman"/>
        <family val="1"/>
      </rPr>
      <t xml:space="preserve"> </t>
    </r>
    <r>
      <rPr>
        <sz val="6.5"/>
        <color rgb="FF231F20"/>
        <rFont val="Arial"/>
        <family val="2"/>
      </rPr>
      <t>Execução</t>
    </r>
    <r>
      <rPr>
        <sz val="6.5"/>
        <color rgb="FF231F20"/>
        <rFont val="Times New Roman"/>
        <family val="1"/>
      </rPr>
      <t xml:space="preserve"> </t>
    </r>
    <r>
      <rPr>
        <sz val="6.5"/>
        <color rgb="FF231F20"/>
        <rFont val="Arial"/>
        <family val="2"/>
      </rPr>
      <t>Orçamentária</t>
    </r>
    <r>
      <rPr>
        <sz val="6.5"/>
        <color rgb="FF231F20"/>
        <rFont val="Times New Roman"/>
        <family val="1"/>
      </rPr>
      <t xml:space="preserve"> de 2023 </t>
    </r>
    <r>
      <rPr>
        <sz val="6.5"/>
        <color rgb="FF231F20"/>
        <rFont val="Arial"/>
        <family val="2"/>
      </rPr>
      <t>publicado</t>
    </r>
    <r>
      <rPr>
        <sz val="6.5"/>
        <color rgb="FF231F20"/>
        <rFont val="Times New Roman"/>
        <family val="1"/>
      </rPr>
      <t xml:space="preserve"> </t>
    </r>
    <r>
      <rPr>
        <sz val="6.5"/>
        <color rgb="FF231F20"/>
        <rFont val="Arial"/>
        <family val="2"/>
      </rPr>
      <t>no</t>
    </r>
    <r>
      <rPr>
        <sz val="6.5"/>
        <color rgb="FF231F20"/>
        <rFont val="Times New Roman"/>
        <family val="1"/>
      </rPr>
      <t xml:space="preserve"> Portal de Transparência e Mural do Saguão do Predio do Paço Municipal.</t>
    </r>
    <r>
      <rPr>
        <sz val="6.5"/>
        <color rgb="FF231F20"/>
        <rFont val="Arial"/>
        <family val="2"/>
      </rPr>
      <t>de</t>
    </r>
    <r>
      <rPr>
        <sz val="6.5"/>
        <color rgb="FF231F20"/>
        <rFont val="Times New Roman"/>
        <family val="1"/>
      </rPr>
      <t xml:space="preserve"> 30 </t>
    </r>
    <r>
      <rPr>
        <sz val="6.5"/>
        <color rgb="FF231F20"/>
        <rFont val="Arial"/>
        <family val="2"/>
      </rPr>
      <t>de</t>
    </r>
    <r>
      <rPr>
        <sz val="6.5"/>
        <color rgb="FF231F20"/>
        <rFont val="Times New Roman"/>
        <family val="1"/>
      </rPr>
      <t xml:space="preserve"> </t>
    </r>
    <r>
      <rPr>
        <sz val="6.5"/>
        <color rgb="FF231F20"/>
        <rFont val="Arial"/>
        <family val="2"/>
      </rPr>
      <t>janeiro</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2024.</t>
    </r>
  </si>
  <si>
    <r>
      <rPr>
        <sz val="6.5"/>
        <color rgb="FF231F20"/>
        <rFont val="Arial"/>
        <family val="2"/>
      </rPr>
      <t>Nota:</t>
    </r>
    <r>
      <rPr>
        <sz val="6.5"/>
        <color rgb="FF231F20"/>
        <rFont val="Times New Roman"/>
        <family val="1"/>
      </rPr>
      <t xml:space="preserve"> </t>
    </r>
    <r>
      <rPr>
        <sz val="6.5"/>
        <color rgb="FF231F20"/>
        <rFont val="Arial"/>
        <family val="2"/>
      </rPr>
      <t>As</t>
    </r>
    <r>
      <rPr>
        <sz val="6.5"/>
        <color rgb="FF231F20"/>
        <rFont val="Times New Roman"/>
        <family val="1"/>
      </rPr>
      <t xml:space="preserve"> </t>
    </r>
    <r>
      <rPr>
        <sz val="6.5"/>
        <color rgb="FF231F20"/>
        <rFont val="Arial"/>
        <family val="2"/>
      </rPr>
      <t>projeções</t>
    </r>
    <r>
      <rPr>
        <sz val="6.5"/>
        <color rgb="FF231F20"/>
        <rFont val="Times New Roman"/>
        <family val="1"/>
      </rPr>
      <t xml:space="preserve"> </t>
    </r>
    <r>
      <rPr>
        <sz val="6.5"/>
        <color rgb="FF231F20"/>
        <rFont val="Arial"/>
        <family val="2"/>
      </rPr>
      <t>para</t>
    </r>
    <r>
      <rPr>
        <sz val="6.5"/>
        <color rgb="FF231F20"/>
        <rFont val="Times New Roman"/>
        <family val="1"/>
      </rPr>
      <t xml:space="preserve"> </t>
    </r>
    <r>
      <rPr>
        <sz val="6.5"/>
        <color rgb="FF231F20"/>
        <rFont val="Arial"/>
        <family val="2"/>
      </rPr>
      <t>o</t>
    </r>
    <r>
      <rPr>
        <sz val="6.5"/>
        <color rgb="FF231F20"/>
        <rFont val="Times New Roman"/>
        <family val="1"/>
      </rPr>
      <t xml:space="preserve"> </t>
    </r>
    <r>
      <rPr>
        <sz val="6.5"/>
        <color rgb="FF231F20"/>
        <rFont val="Arial"/>
        <family val="2"/>
      </rPr>
      <t>exercício</t>
    </r>
    <r>
      <rPr>
        <sz val="6.5"/>
        <color rgb="FF231F20"/>
        <rFont val="Times New Roman"/>
        <family val="1"/>
      </rPr>
      <t xml:space="preserve"> </t>
    </r>
    <r>
      <rPr>
        <sz val="6.5"/>
        <color rgb="FF231F20"/>
        <rFont val="Arial"/>
        <family val="2"/>
      </rPr>
      <t>de</t>
    </r>
    <r>
      <rPr>
        <sz val="6.5"/>
        <color rgb="FF231F20"/>
        <rFont val="Times New Roman"/>
        <family val="1"/>
      </rPr>
      <t xml:space="preserve"> </t>
    </r>
    <r>
      <rPr>
        <sz val="6.5"/>
        <color rgb="FF231F20"/>
        <rFont val="Arial"/>
        <family val="2"/>
      </rPr>
      <t>2025</t>
    </r>
    <r>
      <rPr>
        <sz val="6.5"/>
        <color rgb="FF231F20"/>
        <rFont val="Times New Roman"/>
        <family val="1"/>
      </rPr>
      <t xml:space="preserve"> </t>
    </r>
    <r>
      <rPr>
        <sz val="6.5"/>
        <color rgb="FF231F20"/>
        <rFont val="Arial"/>
        <family val="2"/>
      </rPr>
      <t>foram</t>
    </r>
    <r>
      <rPr>
        <sz val="6.5"/>
        <color rgb="FF231F20"/>
        <rFont val="Times New Roman"/>
        <family val="1"/>
      </rPr>
      <t xml:space="preserve"> </t>
    </r>
    <r>
      <rPr>
        <sz val="6.5"/>
        <color rgb="FF231F20"/>
        <rFont val="Arial"/>
        <family val="2"/>
      </rPr>
      <t>realizadas</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base</t>
    </r>
    <r>
      <rPr>
        <sz val="6.5"/>
        <color rgb="FF231F20"/>
        <rFont val="Times New Roman"/>
        <family val="1"/>
      </rPr>
      <t xml:space="preserve"> </t>
    </r>
    <r>
      <rPr>
        <sz val="6.5"/>
        <color rgb="FF231F20"/>
        <rFont val="Arial"/>
        <family val="2"/>
      </rPr>
      <t>na</t>
    </r>
    <r>
      <rPr>
        <sz val="6.5"/>
        <color rgb="FF231F20"/>
        <rFont val="Times New Roman"/>
        <family val="1"/>
      </rPr>
      <t xml:space="preserve"> </t>
    </r>
    <r>
      <rPr>
        <sz val="6.5"/>
        <color rgb="FF231F20"/>
        <rFont val="Arial"/>
        <family val="2"/>
      </rPr>
      <t>média</t>
    </r>
    <r>
      <rPr>
        <sz val="6.5"/>
        <color rgb="FF231F20"/>
        <rFont val="Times New Roman"/>
        <family val="1"/>
      </rPr>
      <t xml:space="preserve"> </t>
    </r>
    <r>
      <rPr>
        <sz val="6.5"/>
        <color rgb="FF231F20"/>
        <rFont val="Arial"/>
        <family val="2"/>
      </rPr>
      <t>executada</t>
    </r>
    <r>
      <rPr>
        <sz val="6.5"/>
        <color rgb="FF231F20"/>
        <rFont val="Times New Roman"/>
        <family val="1"/>
      </rPr>
      <t xml:space="preserve"> </t>
    </r>
    <r>
      <rPr>
        <sz val="6.5"/>
        <color rgb="FF231F20"/>
        <rFont val="Arial"/>
        <family val="2"/>
      </rPr>
      <t>nos</t>
    </r>
    <r>
      <rPr>
        <sz val="6.5"/>
        <color rgb="FF231F20"/>
        <rFont val="Times New Roman"/>
        <family val="1"/>
      </rPr>
      <t xml:space="preserve"> </t>
    </r>
    <r>
      <rPr>
        <sz val="6.5"/>
        <color rgb="FF231F20"/>
        <rFont val="Arial"/>
        <family val="2"/>
      </rPr>
      <t>dois</t>
    </r>
    <r>
      <rPr>
        <sz val="6.5"/>
        <color rgb="FF231F20"/>
        <rFont val="Times New Roman"/>
        <family val="1"/>
      </rPr>
      <t xml:space="preserve"> </t>
    </r>
    <r>
      <rPr>
        <sz val="6.5"/>
        <color rgb="FF231F20"/>
        <rFont val="Arial"/>
        <family val="2"/>
      </rPr>
      <t>exercício</t>
    </r>
    <r>
      <rPr>
        <sz val="6.5"/>
        <color rgb="FF231F20"/>
        <rFont val="Times New Roman"/>
        <family val="1"/>
      </rPr>
      <t xml:space="preserve"> </t>
    </r>
    <r>
      <rPr>
        <sz val="6.5"/>
        <color rgb="FF231F20"/>
        <rFont val="Arial"/>
        <family val="2"/>
      </rPr>
      <t>anteriores.</t>
    </r>
    <r>
      <rPr>
        <sz val="6.5"/>
        <color rgb="FF231F20"/>
        <rFont val="Times New Roman"/>
        <family val="1"/>
      </rPr>
      <t xml:space="preserve"> </t>
    </r>
    <r>
      <rPr>
        <sz val="6.5"/>
        <color rgb="FF231F20"/>
        <rFont val="Arial"/>
        <family val="2"/>
      </rPr>
      <t>Os</t>
    </r>
    <r>
      <rPr>
        <sz val="6.5"/>
        <color rgb="FF231F20"/>
        <rFont val="Times New Roman"/>
        <family val="1"/>
      </rPr>
      <t xml:space="preserve"> </t>
    </r>
    <r>
      <rPr>
        <sz val="6.5"/>
        <color rgb="FF231F20"/>
        <rFont val="Arial"/>
        <family val="2"/>
      </rPr>
      <t>valores</t>
    </r>
    <r>
      <rPr>
        <sz val="6.5"/>
        <color rgb="FF231F20"/>
        <rFont val="Times New Roman"/>
        <family val="1"/>
      </rPr>
      <t xml:space="preserve"> </t>
    </r>
    <r>
      <rPr>
        <sz val="6.5"/>
        <color rgb="FF231F20"/>
        <rFont val="Arial"/>
        <family val="2"/>
      </rPr>
      <t>para</t>
    </r>
    <r>
      <rPr>
        <sz val="6.5"/>
        <color rgb="FF231F20"/>
        <rFont val="Times New Roman"/>
        <family val="1"/>
      </rPr>
      <t xml:space="preserve"> </t>
    </r>
    <r>
      <rPr>
        <sz val="6.5"/>
        <color rgb="FF231F20"/>
        <rFont val="Arial"/>
        <family val="2"/>
      </rPr>
      <t>2026</t>
    </r>
    <r>
      <rPr>
        <sz val="6.5"/>
        <color rgb="FF231F20"/>
        <rFont val="Times New Roman"/>
        <family val="1"/>
      </rPr>
      <t xml:space="preserve"> </t>
    </r>
    <r>
      <rPr>
        <sz val="6.5"/>
        <color rgb="FF231F20"/>
        <rFont val="Arial"/>
        <family val="2"/>
      </rPr>
      <t>e</t>
    </r>
    <r>
      <rPr>
        <sz val="6.5"/>
        <color rgb="FF231F20"/>
        <rFont val="Times New Roman"/>
        <family val="1"/>
      </rPr>
      <t xml:space="preserve"> </t>
    </r>
    <r>
      <rPr>
        <sz val="6.5"/>
        <color rgb="FF231F20"/>
        <rFont val="Arial"/>
        <family val="2"/>
      </rPr>
      <t>2027</t>
    </r>
    <r>
      <rPr>
        <sz val="6.5"/>
        <color rgb="FF231F20"/>
        <rFont val="Times New Roman"/>
        <family val="1"/>
      </rPr>
      <t xml:space="preserve"> </t>
    </r>
    <r>
      <rPr>
        <sz val="6.5"/>
        <color rgb="FF231F20"/>
        <rFont val="Arial"/>
        <family val="2"/>
      </rPr>
      <t>foram</t>
    </r>
    <r>
      <rPr>
        <sz val="6.5"/>
        <color rgb="FF231F20"/>
        <rFont val="Times New Roman"/>
        <family val="1"/>
      </rPr>
      <t xml:space="preserve"> </t>
    </r>
    <r>
      <rPr>
        <sz val="6.5"/>
        <color rgb="FF231F20"/>
        <rFont val="Arial"/>
        <family val="2"/>
      </rPr>
      <t>projetados</t>
    </r>
    <r>
      <rPr>
        <sz val="6.5"/>
        <color rgb="FF231F20"/>
        <rFont val="Times New Roman"/>
        <family val="1"/>
      </rPr>
      <t xml:space="preserve"> </t>
    </r>
    <r>
      <rPr>
        <sz val="6.5"/>
        <color rgb="FF231F20"/>
        <rFont val="Arial"/>
        <family val="2"/>
      </rPr>
      <t>com</t>
    </r>
    <r>
      <rPr>
        <sz val="6.5"/>
        <color rgb="FF231F20"/>
        <rFont val="Times New Roman"/>
        <family val="1"/>
      </rPr>
      <t xml:space="preserve"> </t>
    </r>
    <r>
      <rPr>
        <sz val="6.5"/>
        <color rgb="FF231F20"/>
        <rFont val="Arial"/>
        <family val="2"/>
      </rPr>
      <t>base</t>
    </r>
    <r>
      <rPr>
        <sz val="6.5"/>
        <color rgb="FF231F20"/>
        <rFont val="Times New Roman"/>
        <family val="1"/>
      </rPr>
      <t xml:space="preserve"> </t>
    </r>
    <r>
      <rPr>
        <sz val="6.5"/>
        <color rgb="FF231F20"/>
        <rFont val="Arial"/>
        <family val="2"/>
      </rPr>
      <t>nas</t>
    </r>
    <r>
      <rPr>
        <sz val="6.5"/>
        <color rgb="FF231F20"/>
        <rFont val="Times New Roman"/>
        <family val="1"/>
      </rPr>
      <t xml:space="preserve"> </t>
    </r>
    <r>
      <rPr>
        <sz val="6.5"/>
        <color rgb="FF231F20"/>
        <rFont val="Arial"/>
        <family val="2"/>
      </rPr>
      <t>projeções</t>
    </r>
    <r>
      <rPr>
        <sz val="6.5"/>
        <color rgb="FF231F20"/>
        <rFont val="Times New Roman"/>
        <family val="1"/>
      </rPr>
      <t xml:space="preserve"> </t>
    </r>
    <r>
      <rPr>
        <sz val="6.5"/>
        <color rgb="FF231F20"/>
        <rFont val="Arial"/>
        <family val="2"/>
      </rPr>
      <t>dos</t>
    </r>
    <r>
      <rPr>
        <sz val="6.5"/>
        <color rgb="FF231F20"/>
        <rFont val="Times New Roman"/>
        <family val="1"/>
      </rPr>
      <t xml:space="preserve"> </t>
    </r>
    <r>
      <rPr>
        <sz val="6.5"/>
        <color rgb="FF231F20"/>
        <rFont val="Arial"/>
        <family val="2"/>
      </rPr>
      <t>dois</t>
    </r>
    <r>
      <rPr>
        <sz val="6.5"/>
        <color rgb="FF231F20"/>
        <rFont val="Times New Roman"/>
        <family val="1"/>
      </rPr>
      <t xml:space="preserve"> </t>
    </r>
    <r>
      <rPr>
        <sz val="6.5"/>
        <color rgb="FF231F20"/>
        <rFont val="Arial"/>
        <family val="2"/>
      </rPr>
      <t>exercícios</t>
    </r>
    <r>
      <rPr>
        <sz val="6.5"/>
        <color rgb="FF231F20"/>
        <rFont val="Times New Roman"/>
        <family val="1"/>
      </rPr>
      <t xml:space="preserve"> </t>
    </r>
    <r>
      <rPr>
        <sz val="6.5"/>
        <color rgb="FF231F20"/>
        <rFont val="Arial"/>
        <family val="2"/>
      </rPr>
      <t>anteriores.</t>
    </r>
  </si>
  <si>
    <r>
      <rPr>
        <b/>
        <sz val="10"/>
        <color rgb="FF231F20"/>
        <rFont val="Arial"/>
        <family val="2"/>
      </rPr>
      <t>METAS</t>
    </r>
    <r>
      <rPr>
        <sz val="10"/>
        <color rgb="FF231F20"/>
        <rFont val="Times New Roman"/>
        <family val="1"/>
      </rPr>
      <t xml:space="preserve"> </t>
    </r>
    <r>
      <rPr>
        <b/>
        <sz val="10"/>
        <color rgb="FF231F20"/>
        <rFont val="Arial"/>
        <family val="2"/>
      </rPr>
      <t>ANUAIS</t>
    </r>
    <r>
      <rPr>
        <sz val="10"/>
        <color rgb="FF231F20"/>
        <rFont val="Times New Roman"/>
        <family val="1"/>
      </rPr>
      <t xml:space="preserve"> </t>
    </r>
    <r>
      <rPr>
        <b/>
        <sz val="10"/>
        <color rgb="FF231F20"/>
        <rFont val="Arial"/>
        <family val="2"/>
      </rPr>
      <t>2025</t>
    </r>
  </si>
  <si>
    <t>PROJEÇÃO DO PIB DE MINAS GERAIS DE 2025 A 2027</t>
  </si>
  <si>
    <t>Metas Previstas em 2023 (a)</t>
  </si>
  <si>
    <t>Metas Realizadas em 2023 (b)</t>
  </si>
  <si>
    <t>PIB DE MINAS GERAIS 2023</t>
  </si>
  <si>
    <r>
      <rPr>
        <sz val="7"/>
        <color rgb="FF231F20"/>
        <rFont val="Arial"/>
        <family val="2"/>
      </rPr>
      <t>Neste</t>
    </r>
    <r>
      <rPr>
        <sz val="7"/>
        <color rgb="FF231F20"/>
        <rFont val="Times New Roman"/>
        <family val="1"/>
      </rPr>
      <t xml:space="preserve"> </t>
    </r>
    <r>
      <rPr>
        <sz val="7"/>
        <color rgb="FF231F20"/>
        <rFont val="Arial"/>
        <family val="2"/>
      </rPr>
      <t>sentido,</t>
    </r>
    <r>
      <rPr>
        <sz val="7"/>
        <color rgb="FF231F20"/>
        <rFont val="Times New Roman"/>
        <family val="1"/>
      </rPr>
      <t xml:space="preserve"> </t>
    </r>
    <r>
      <rPr>
        <sz val="7"/>
        <color rgb="FF231F20"/>
        <rFont val="Arial"/>
        <family val="2"/>
      </rPr>
      <t>observa-se</t>
    </r>
    <r>
      <rPr>
        <sz val="7"/>
        <color rgb="FF231F20"/>
        <rFont val="Times New Roman"/>
        <family val="1"/>
      </rPr>
      <t xml:space="preserve"> </t>
    </r>
    <r>
      <rPr>
        <sz val="7"/>
        <color rgb="FF231F20"/>
        <rFont val="Arial"/>
        <family val="2"/>
      </rPr>
      <t>que</t>
    </r>
    <r>
      <rPr>
        <sz val="7"/>
        <color rgb="FF231F20"/>
        <rFont val="Times New Roman"/>
        <family val="1"/>
      </rPr>
      <t xml:space="preserve"> </t>
    </r>
    <r>
      <rPr>
        <sz val="7"/>
        <color rgb="FF231F20"/>
        <rFont val="Arial"/>
        <family val="2"/>
      </rPr>
      <t>a</t>
    </r>
    <r>
      <rPr>
        <sz val="7"/>
        <color rgb="FF231F20"/>
        <rFont val="Times New Roman"/>
        <family val="1"/>
      </rPr>
      <t xml:space="preserve"> </t>
    </r>
    <r>
      <rPr>
        <sz val="7"/>
        <color rgb="FF231F20"/>
        <rFont val="Arial"/>
        <family val="2"/>
      </rPr>
      <t>situação</t>
    </r>
    <r>
      <rPr>
        <sz val="7"/>
        <color rgb="FF231F20"/>
        <rFont val="Times New Roman"/>
        <family val="1"/>
      </rPr>
      <t xml:space="preserve"> </t>
    </r>
    <r>
      <rPr>
        <sz val="7"/>
        <color rgb="FF231F20"/>
        <rFont val="Arial"/>
        <family val="2"/>
      </rPr>
      <t>fiscal</t>
    </r>
    <r>
      <rPr>
        <sz val="7"/>
        <color rgb="FF231F20"/>
        <rFont val="Times New Roman"/>
        <family val="1"/>
      </rPr>
      <t xml:space="preserve"> </t>
    </r>
    <r>
      <rPr>
        <sz val="7"/>
        <color rgb="FF231F20"/>
        <rFont val="Arial"/>
        <family val="2"/>
      </rPr>
      <t>do</t>
    </r>
    <r>
      <rPr>
        <sz val="7"/>
        <color rgb="FF231F20"/>
        <rFont val="Times New Roman"/>
        <family val="1"/>
      </rPr>
      <t xml:space="preserve"> </t>
    </r>
    <r>
      <rPr>
        <sz val="7"/>
        <color rgb="FF231F20"/>
        <rFont val="Arial"/>
        <family val="2"/>
      </rPr>
      <t>município</t>
    </r>
    <r>
      <rPr>
        <sz val="7"/>
        <color rgb="FF231F20"/>
        <rFont val="Times New Roman"/>
        <family val="1"/>
      </rPr>
      <t xml:space="preserve"> </t>
    </r>
    <r>
      <rPr>
        <sz val="7"/>
        <color rgb="FF231F20"/>
        <rFont val="Arial"/>
        <family val="2"/>
      </rPr>
      <t>necessitará</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ajustes</t>
    </r>
    <r>
      <rPr>
        <sz val="7"/>
        <color rgb="FF231F20"/>
        <rFont val="Times New Roman"/>
        <family val="1"/>
      </rPr>
      <t xml:space="preserve"> </t>
    </r>
    <r>
      <rPr>
        <sz val="7"/>
        <color rgb="FF231F20"/>
        <rFont val="Arial"/>
        <family val="2"/>
      </rPr>
      <t>para</t>
    </r>
    <r>
      <rPr>
        <sz val="7"/>
        <color rgb="FF231F20"/>
        <rFont val="Times New Roman"/>
        <family val="1"/>
      </rPr>
      <t xml:space="preserve"> </t>
    </r>
    <r>
      <rPr>
        <sz val="7"/>
        <color rgb="FF231F20"/>
        <rFont val="Arial"/>
        <family val="2"/>
      </rPr>
      <t>se</t>
    </r>
    <r>
      <rPr>
        <sz val="7"/>
        <color rgb="FF231F20"/>
        <rFont val="Times New Roman"/>
        <family val="1"/>
      </rPr>
      <t xml:space="preserve"> </t>
    </r>
    <r>
      <rPr>
        <sz val="7"/>
        <color rgb="FF231F20"/>
        <rFont val="Arial"/>
        <family val="2"/>
      </rPr>
      <t>evitar</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descontrole</t>
    </r>
    <r>
      <rPr>
        <sz val="7"/>
        <color rgb="FF231F20"/>
        <rFont val="Times New Roman"/>
        <family val="1"/>
      </rPr>
      <t xml:space="preserve"> </t>
    </r>
    <r>
      <rPr>
        <sz val="7"/>
        <color rgb="FF231F20"/>
        <rFont val="Arial"/>
        <family val="2"/>
      </rPr>
      <t>das</t>
    </r>
    <r>
      <rPr>
        <sz val="7"/>
        <color rgb="FF231F20"/>
        <rFont val="Times New Roman"/>
        <family val="1"/>
      </rPr>
      <t xml:space="preserve"> </t>
    </r>
    <r>
      <rPr>
        <sz val="7"/>
        <color rgb="FF231F20"/>
        <rFont val="Arial"/>
        <family val="2"/>
      </rPr>
      <t>contas</t>
    </r>
    <r>
      <rPr>
        <sz val="7"/>
        <color rgb="FF231F20"/>
        <rFont val="Times New Roman"/>
        <family val="1"/>
      </rPr>
      <t xml:space="preserve"> </t>
    </r>
    <r>
      <rPr>
        <sz val="7"/>
        <color rgb="FF231F20"/>
        <rFont val="Arial"/>
        <family val="2"/>
      </rPr>
      <t>públicas no referido período. Podemos observar também que com orçamento de 2023 com as contenção das despesas tivemos um deficit orçamentário, conforme os dados acima, isto em virtude de termos aberto os crédito suplementares com recusos de superavit financeiro vindo de 2022 na ordem de R$ 7.787.584,58, sendo assim se descontar as despesas empenhadas por Fonte do "Superavit Financeiro", temos um Superavit no resultado Primário na ordem de R$ 47.792,43.</t>
    </r>
  </si>
  <si>
    <r>
      <rPr>
        <b/>
        <sz val="10"/>
        <color rgb="FF231F20"/>
        <rFont val="Arial"/>
        <family val="2"/>
      </rPr>
      <t>METAS</t>
    </r>
    <r>
      <rPr>
        <sz val="10"/>
        <color rgb="FF231F20"/>
        <rFont val="Times New Roman"/>
        <family val="1"/>
      </rPr>
      <t xml:space="preserve"> </t>
    </r>
    <r>
      <rPr>
        <b/>
        <sz val="10"/>
        <color rgb="FF231F20"/>
        <rFont val="Arial"/>
        <family val="2"/>
      </rPr>
      <t>FISCAIS</t>
    </r>
    <r>
      <rPr>
        <sz val="10"/>
        <color rgb="FF231F20"/>
        <rFont val="Times New Roman"/>
        <family val="1"/>
      </rPr>
      <t xml:space="preserve"> </t>
    </r>
    <r>
      <rPr>
        <b/>
        <sz val="10"/>
        <color rgb="FF231F20"/>
        <rFont val="Arial"/>
        <family val="2"/>
      </rPr>
      <t>ATUAIS</t>
    </r>
    <r>
      <rPr>
        <sz val="10"/>
        <color rgb="FF231F20"/>
        <rFont val="Times New Roman"/>
        <family val="1"/>
      </rPr>
      <t xml:space="preserve"> </t>
    </r>
    <r>
      <rPr>
        <b/>
        <sz val="10"/>
        <color rgb="FF231F20"/>
        <rFont val="Arial"/>
        <family val="2"/>
      </rPr>
      <t>COMPARADAS</t>
    </r>
    <r>
      <rPr>
        <sz val="10"/>
        <color rgb="FF231F20"/>
        <rFont val="Times New Roman"/>
        <family val="1"/>
      </rPr>
      <t xml:space="preserve"> </t>
    </r>
    <r>
      <rPr>
        <b/>
        <sz val="10"/>
        <color rgb="FF231F20"/>
        <rFont val="Arial"/>
        <family val="2"/>
      </rPr>
      <t>COM</t>
    </r>
    <r>
      <rPr>
        <sz val="10"/>
        <color rgb="FF231F20"/>
        <rFont val="Times New Roman"/>
        <family val="1"/>
      </rPr>
      <t xml:space="preserve"> </t>
    </r>
    <r>
      <rPr>
        <b/>
        <sz val="10"/>
        <color rgb="FF231F20"/>
        <rFont val="Arial"/>
        <family val="2"/>
      </rPr>
      <t>AS</t>
    </r>
    <r>
      <rPr>
        <sz val="10"/>
        <color rgb="FF231F20"/>
        <rFont val="Times New Roman"/>
        <family val="1"/>
      </rPr>
      <t xml:space="preserve"> </t>
    </r>
    <r>
      <rPr>
        <b/>
        <sz val="10"/>
        <color rgb="FF231F20"/>
        <rFont val="Arial"/>
        <family val="2"/>
      </rPr>
      <t>FIXADAS</t>
    </r>
    <r>
      <rPr>
        <sz val="10"/>
        <color rgb="FF231F20"/>
        <rFont val="Times New Roman"/>
        <family val="1"/>
      </rPr>
      <t xml:space="preserve"> </t>
    </r>
    <r>
      <rPr>
        <b/>
        <sz val="10"/>
        <color rgb="FF231F20"/>
        <rFont val="Arial"/>
        <family val="2"/>
      </rPr>
      <t>NOS</t>
    </r>
    <r>
      <rPr>
        <sz val="10"/>
        <color rgb="FF231F20"/>
        <rFont val="Times New Roman"/>
        <family val="1"/>
      </rPr>
      <t xml:space="preserve"> </t>
    </r>
    <r>
      <rPr>
        <b/>
        <sz val="10"/>
        <color rgb="FF231F20"/>
        <rFont val="Arial"/>
        <family val="2"/>
      </rPr>
      <t>TRÊS</t>
    </r>
    <r>
      <rPr>
        <sz val="10"/>
        <color rgb="FF231F20"/>
        <rFont val="Times New Roman"/>
        <family val="1"/>
      </rPr>
      <t xml:space="preserve"> </t>
    </r>
    <r>
      <rPr>
        <b/>
        <sz val="10"/>
        <color rgb="FF231F20"/>
        <rFont val="Arial"/>
        <family val="2"/>
      </rPr>
      <t>EXERCÍCIOS</t>
    </r>
    <r>
      <rPr>
        <sz val="10"/>
        <color rgb="FF231F20"/>
        <rFont val="Times New Roman"/>
        <family val="1"/>
      </rPr>
      <t xml:space="preserve"> </t>
    </r>
    <r>
      <rPr>
        <b/>
        <sz val="10"/>
        <color rgb="FF231F20"/>
        <rFont val="Arial"/>
        <family val="2"/>
      </rPr>
      <t>ANTERIORES</t>
    </r>
    <r>
      <rPr>
        <sz val="10"/>
        <color rgb="FF231F20"/>
        <rFont val="Times New Roman"/>
        <family val="1"/>
      </rPr>
      <t xml:space="preserve"> </t>
    </r>
    <r>
      <rPr>
        <b/>
        <sz val="10"/>
        <color rgb="FF231F20"/>
        <rFont val="Arial"/>
        <family val="2"/>
      </rPr>
      <t>2025</t>
    </r>
  </si>
  <si>
    <t>% (2027/2026)</t>
  </si>
  <si>
    <r>
      <rPr>
        <sz val="7"/>
        <color rgb="FF231F20"/>
        <rFont val="Arial"/>
        <family val="2"/>
      </rPr>
      <t>FONTE:</t>
    </r>
    <r>
      <rPr>
        <sz val="7"/>
        <color rgb="FF231F20"/>
        <rFont val="Times New Roman"/>
        <family val="1"/>
      </rPr>
      <t xml:space="preserve">  </t>
    </r>
    <r>
      <rPr>
        <sz val="7"/>
        <color rgb="FF231F20"/>
        <rFont val="Arial"/>
        <family val="2"/>
      </rPr>
      <t>Exercícios</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2022 e</t>
    </r>
    <r>
      <rPr>
        <sz val="7"/>
        <color rgb="FF231F20"/>
        <rFont val="Times New Roman"/>
        <family val="1"/>
      </rPr>
      <t xml:space="preserve"> </t>
    </r>
    <r>
      <rPr>
        <sz val="7"/>
        <color rgb="FF231F20"/>
        <rFont val="Arial"/>
        <family val="2"/>
      </rPr>
      <t>2023 extraidos dos balanços encerrados nos exercícios findo, 2023</t>
    </r>
    <r>
      <rPr>
        <sz val="7"/>
        <color rgb="FF231F20"/>
        <rFont val="Times New Roman"/>
        <family val="1"/>
      </rPr>
      <t xml:space="preserve"> </t>
    </r>
    <r>
      <rPr>
        <sz val="7"/>
        <color rgb="FF231F20"/>
        <rFont val="Arial"/>
        <family val="2"/>
      </rPr>
      <t>retirado</t>
    </r>
    <r>
      <rPr>
        <sz val="7"/>
        <color rgb="FF231F20"/>
        <rFont val="Times New Roman"/>
        <family val="1"/>
      </rPr>
      <t xml:space="preserve"> </t>
    </r>
    <r>
      <rPr>
        <sz val="7"/>
        <color rgb="FF231F20"/>
        <rFont val="Arial"/>
        <family val="2"/>
      </rPr>
      <t>da</t>
    </r>
    <r>
      <rPr>
        <sz val="7"/>
        <color rgb="FF231F20"/>
        <rFont val="Times New Roman"/>
        <family val="1"/>
      </rPr>
      <t xml:space="preserve"> </t>
    </r>
    <r>
      <rPr>
        <sz val="7"/>
        <color rgb="FF231F20"/>
        <rFont val="Arial"/>
        <family val="2"/>
      </rPr>
      <t>seguinte</t>
    </r>
    <r>
      <rPr>
        <sz val="7"/>
        <color rgb="FF231F20"/>
        <rFont val="Times New Roman"/>
        <family val="1"/>
      </rPr>
      <t xml:space="preserve"> </t>
    </r>
    <r>
      <rPr>
        <sz val="7"/>
        <color rgb="FF231F20"/>
        <rFont val="Arial"/>
        <family val="2"/>
      </rPr>
      <t>Lei: Lei Orçamentária Anual nº. 1.333 de 08/11/2022.</t>
    </r>
  </si>
  <si>
    <r>
      <rPr>
        <sz val="7"/>
        <color rgb="FF231F20"/>
        <rFont val="Arial"/>
        <family val="2"/>
      </rPr>
      <t>Nota:</t>
    </r>
    <r>
      <rPr>
        <sz val="7"/>
        <color rgb="FF231F20"/>
        <rFont val="Times New Roman"/>
        <family val="1"/>
      </rPr>
      <t xml:space="preserve"> </t>
    </r>
    <r>
      <rPr>
        <sz val="7"/>
        <color rgb="FF231F20"/>
        <rFont val="Arial"/>
        <family val="2"/>
      </rPr>
      <t>Para</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cálculo</t>
    </r>
    <r>
      <rPr>
        <sz val="7"/>
        <color rgb="FF231F20"/>
        <rFont val="Times New Roman"/>
        <family val="1"/>
      </rPr>
      <t xml:space="preserve"> </t>
    </r>
    <r>
      <rPr>
        <sz val="7"/>
        <color rgb="FF231F20"/>
        <rFont val="Arial"/>
        <family val="2"/>
      </rPr>
      <t>dos</t>
    </r>
    <r>
      <rPr>
        <sz val="7"/>
        <color rgb="FF231F20"/>
        <rFont val="Times New Roman"/>
        <family val="1"/>
      </rPr>
      <t xml:space="preserve"> </t>
    </r>
    <r>
      <rPr>
        <sz val="7"/>
        <color rgb="FF231F20"/>
        <rFont val="Arial"/>
        <family val="2"/>
      </rPr>
      <t>Valores</t>
    </r>
    <r>
      <rPr>
        <sz val="7"/>
        <color rgb="FF231F20"/>
        <rFont val="Times New Roman"/>
        <family val="1"/>
      </rPr>
      <t xml:space="preserve"> </t>
    </r>
    <r>
      <rPr>
        <sz val="7"/>
        <color rgb="FF231F20"/>
        <rFont val="Arial"/>
        <family val="2"/>
      </rPr>
      <t>Constantes</t>
    </r>
    <r>
      <rPr>
        <sz val="7"/>
        <color rgb="FF231F20"/>
        <rFont val="Times New Roman"/>
        <family val="1"/>
      </rPr>
      <t xml:space="preserve"> </t>
    </r>
    <r>
      <rPr>
        <sz val="7"/>
        <color rgb="FF231F20"/>
        <rFont val="Arial"/>
        <family val="2"/>
      </rPr>
      <t>foi</t>
    </r>
    <r>
      <rPr>
        <sz val="7"/>
        <color rgb="FF231F20"/>
        <rFont val="Times New Roman"/>
        <family val="1"/>
      </rPr>
      <t xml:space="preserve"> </t>
    </r>
    <r>
      <rPr>
        <sz val="7"/>
        <color rgb="FF231F20"/>
        <rFont val="Arial"/>
        <family val="2"/>
      </rPr>
      <t>utilizado,</t>
    </r>
    <r>
      <rPr>
        <sz val="7"/>
        <color rgb="FF231F20"/>
        <rFont val="Times New Roman"/>
        <family val="1"/>
      </rPr>
      <t xml:space="preserve"> </t>
    </r>
    <r>
      <rPr>
        <sz val="7"/>
        <color rgb="FF231F20"/>
        <rFont val="Arial"/>
        <family val="2"/>
      </rPr>
      <t>como</t>
    </r>
    <r>
      <rPr>
        <sz val="7"/>
        <color rgb="FF231F20"/>
        <rFont val="Times New Roman"/>
        <family val="1"/>
      </rPr>
      <t xml:space="preserve"> </t>
    </r>
    <r>
      <rPr>
        <sz val="7"/>
        <color rgb="FF231F20"/>
        <rFont val="Arial"/>
        <family val="2"/>
      </rPr>
      <t>parâmetro,</t>
    </r>
    <r>
      <rPr>
        <sz val="7"/>
        <color rgb="FF231F20"/>
        <rFont val="Times New Roman"/>
        <family val="1"/>
      </rPr>
      <t xml:space="preserve"> </t>
    </r>
    <r>
      <rPr>
        <sz val="7"/>
        <color rgb="FF231F20"/>
        <rFont val="Arial"/>
        <family val="2"/>
      </rPr>
      <t>o</t>
    </r>
    <r>
      <rPr>
        <sz val="7"/>
        <color rgb="FF231F20"/>
        <rFont val="Times New Roman"/>
        <family val="1"/>
      </rPr>
      <t xml:space="preserve"> </t>
    </r>
    <r>
      <rPr>
        <sz val="7"/>
        <color rgb="FF231F20"/>
        <rFont val="Arial"/>
        <family val="2"/>
      </rPr>
      <t>Índice</t>
    </r>
    <r>
      <rPr>
        <sz val="7"/>
        <color rgb="FF231F20"/>
        <rFont val="Times New Roman"/>
        <family val="1"/>
      </rPr>
      <t xml:space="preserve"> </t>
    </r>
    <r>
      <rPr>
        <sz val="7"/>
        <color rgb="FF231F20"/>
        <rFont val="Arial"/>
        <family val="2"/>
      </rPr>
      <t>de</t>
    </r>
    <r>
      <rPr>
        <sz val="7"/>
        <color rgb="FF231F20"/>
        <rFont val="Times New Roman"/>
        <family val="1"/>
      </rPr>
      <t xml:space="preserve"> </t>
    </r>
    <r>
      <rPr>
        <sz val="7"/>
        <color rgb="FF231F20"/>
        <rFont val="Arial"/>
        <family val="2"/>
      </rPr>
      <t>Preços</t>
    </r>
    <r>
      <rPr>
        <sz val="7"/>
        <color rgb="FF231F20"/>
        <rFont val="Times New Roman"/>
        <family val="1"/>
      </rPr>
      <t xml:space="preserve"> </t>
    </r>
    <r>
      <rPr>
        <sz val="7"/>
        <color rgb="FF231F20"/>
        <rFont val="Arial"/>
        <family val="2"/>
      </rPr>
      <t>ao</t>
    </r>
    <r>
      <rPr>
        <sz val="7"/>
        <color rgb="FF231F20"/>
        <rFont val="Times New Roman"/>
        <family val="1"/>
      </rPr>
      <t xml:space="preserve"> </t>
    </r>
    <r>
      <rPr>
        <sz val="7"/>
        <color rgb="FF231F20"/>
        <rFont val="Arial"/>
        <family val="2"/>
      </rPr>
      <t>Consumidor</t>
    </r>
    <r>
      <rPr>
        <sz val="7"/>
        <color rgb="FF231F20"/>
        <rFont val="Times New Roman"/>
        <family val="1"/>
      </rPr>
      <t xml:space="preserve"> </t>
    </r>
    <r>
      <rPr>
        <sz val="7"/>
        <color rgb="FF231F20"/>
        <rFont val="Arial"/>
        <family val="2"/>
      </rPr>
      <t>Ampliado</t>
    </r>
    <r>
      <rPr>
        <sz val="7"/>
        <color rgb="FF231F20"/>
        <rFont val="Times New Roman"/>
        <family val="1"/>
      </rPr>
      <t xml:space="preserve">  </t>
    </r>
    <r>
      <rPr>
        <sz val="7"/>
        <color rgb="FF231F20"/>
        <rFont val="Arial"/>
        <family val="2"/>
      </rPr>
      <t>(IPCA-E)</t>
    </r>
    <r>
      <rPr>
        <sz val="7"/>
        <color rgb="FF231F20"/>
        <rFont val="Times New Roman"/>
        <family val="1"/>
      </rPr>
      <t xml:space="preserve"> </t>
    </r>
    <r>
      <rPr>
        <sz val="7"/>
        <color rgb="FF231F20"/>
        <rFont val="Arial"/>
        <family val="2"/>
      </rPr>
      <t>divulgado</t>
    </r>
    <r>
      <rPr>
        <sz val="7"/>
        <color rgb="FF231F20"/>
        <rFont val="Times New Roman"/>
        <family val="1"/>
      </rPr>
      <t xml:space="preserve"> </t>
    </r>
    <r>
      <rPr>
        <sz val="7"/>
        <color rgb="FF231F20"/>
        <rFont val="Arial"/>
        <family val="2"/>
      </rPr>
      <t>pelo</t>
    </r>
    <r>
      <rPr>
        <sz val="7"/>
        <color rgb="FF231F20"/>
        <rFont val="Times New Roman"/>
        <family val="1"/>
      </rPr>
      <t xml:space="preserve"> </t>
    </r>
    <r>
      <rPr>
        <sz val="7"/>
        <color rgb="FF231F20"/>
        <rFont val="Arial"/>
        <family val="2"/>
      </rPr>
      <t>Banco</t>
    </r>
    <r>
      <rPr>
        <sz val="7"/>
        <color rgb="FF231F20"/>
        <rFont val="Times New Roman"/>
        <family val="1"/>
      </rPr>
      <t xml:space="preserve"> </t>
    </r>
    <r>
      <rPr>
        <sz val="7"/>
        <color rgb="FF231F20"/>
        <rFont val="Arial"/>
        <family val="2"/>
      </rPr>
      <t>Central</t>
    </r>
    <r>
      <rPr>
        <sz val="7"/>
        <color rgb="FF231F20"/>
        <rFont val="Times New Roman"/>
        <family val="1"/>
      </rPr>
      <t xml:space="preserve"> </t>
    </r>
    <r>
      <rPr>
        <sz val="7"/>
        <color rgb="FF231F20"/>
        <rFont val="Arial"/>
        <family val="2"/>
      </rPr>
      <t>em</t>
    </r>
    <r>
      <rPr>
        <sz val="7"/>
        <color rgb="FF231F20"/>
        <rFont val="Times New Roman"/>
        <family val="1"/>
      </rPr>
      <t xml:space="preserve"> 02</t>
    </r>
    <r>
      <rPr>
        <sz val="7"/>
        <color rgb="FF231F20"/>
        <rFont val="Arial"/>
        <family val="2"/>
      </rPr>
      <t>/04/2024, mais o indice de deflação no período.</t>
    </r>
  </si>
  <si>
    <r>
      <rPr>
        <b/>
        <sz val="10"/>
        <color rgb="FF231F20"/>
        <rFont val="Arial"/>
        <family val="2"/>
      </rPr>
      <t>EVOLUÇÃO</t>
    </r>
    <r>
      <rPr>
        <sz val="10"/>
        <color rgb="FF231F20"/>
        <rFont val="Times New Roman"/>
        <family val="1"/>
      </rPr>
      <t xml:space="preserve"> </t>
    </r>
    <r>
      <rPr>
        <b/>
        <sz val="10"/>
        <color rgb="FF231F20"/>
        <rFont val="Arial"/>
        <family val="2"/>
      </rPr>
      <t>DO</t>
    </r>
    <r>
      <rPr>
        <sz val="10"/>
        <color rgb="FF231F20"/>
        <rFont val="Times New Roman"/>
        <family val="1"/>
      </rPr>
      <t xml:space="preserve"> </t>
    </r>
    <r>
      <rPr>
        <b/>
        <sz val="10"/>
        <color rgb="FF231F20"/>
        <rFont val="Arial"/>
        <family val="2"/>
      </rPr>
      <t>PATRIMÔNIO</t>
    </r>
    <r>
      <rPr>
        <sz val="10"/>
        <color rgb="FF231F20"/>
        <rFont val="Times New Roman"/>
        <family val="1"/>
      </rPr>
      <t xml:space="preserve"> </t>
    </r>
    <r>
      <rPr>
        <b/>
        <sz val="10"/>
        <color rgb="FF231F20"/>
        <rFont val="Arial"/>
        <family val="2"/>
      </rPr>
      <t>LÍQUIDO</t>
    </r>
    <r>
      <rPr>
        <sz val="10"/>
        <color rgb="FF231F20"/>
        <rFont val="Times New Roman"/>
        <family val="1"/>
      </rPr>
      <t xml:space="preserve"> </t>
    </r>
    <r>
      <rPr>
        <b/>
        <sz val="10"/>
        <color rgb="FF231F20"/>
        <rFont val="Arial"/>
        <family val="2"/>
      </rPr>
      <t>2025</t>
    </r>
  </si>
  <si>
    <r>
      <rPr>
        <sz val="6"/>
        <color rgb="FF231F20"/>
        <rFont val="Arial"/>
        <family val="2"/>
      </rPr>
      <t>FONTE:</t>
    </r>
    <r>
      <rPr>
        <sz val="6"/>
        <color rgb="FF231F20"/>
        <rFont val="Times New Roman"/>
        <family val="1"/>
      </rPr>
      <t xml:space="preserve"> </t>
    </r>
    <r>
      <rPr>
        <sz val="6"/>
        <color rgb="FF231F20"/>
        <rFont val="Arial"/>
        <family val="2"/>
      </rPr>
      <t>Sistema</t>
    </r>
    <r>
      <rPr>
        <sz val="6"/>
        <color rgb="FF231F20"/>
        <rFont val="Times New Roman"/>
        <family val="1"/>
      </rPr>
      <t xml:space="preserve"> IMAQ.</t>
    </r>
    <r>
      <rPr>
        <sz val="6"/>
        <color rgb="FF231F20"/>
        <rFont val="Arial"/>
        <family val="2"/>
      </rPr>
      <t>,</t>
    </r>
    <r>
      <rPr>
        <sz val="6"/>
        <color rgb="FF231F20"/>
        <rFont val="Times New Roman"/>
        <family val="1"/>
      </rPr>
      <t xml:space="preserve"> </t>
    </r>
    <r>
      <rPr>
        <sz val="6"/>
        <color rgb="FF231F20"/>
        <rFont val="Arial"/>
        <family val="2"/>
      </rPr>
      <t>Departamento de</t>
    </r>
    <r>
      <rPr>
        <sz val="6"/>
        <color rgb="FF231F20"/>
        <rFont val="Times New Roman"/>
        <family val="1"/>
      </rPr>
      <t xml:space="preserve"> </t>
    </r>
    <r>
      <rPr>
        <sz val="6"/>
        <color rgb="FF231F20"/>
        <rFont val="Arial"/>
        <family val="2"/>
      </rPr>
      <t>Contabilidade,</t>
    </r>
    <r>
      <rPr>
        <sz val="6"/>
        <color rgb="FF231F20"/>
        <rFont val="Times New Roman"/>
        <family val="1"/>
      </rPr>
      <t xml:space="preserve"> 31</t>
    </r>
    <r>
      <rPr>
        <sz val="6"/>
        <color rgb="FF231F20"/>
        <rFont val="Arial"/>
        <family val="2"/>
      </rPr>
      <t>/12/2023.</t>
    </r>
  </si>
  <si>
    <r>
      <rPr>
        <b/>
        <sz val="10"/>
        <color rgb="FF231F20"/>
        <rFont val="Arial"/>
        <family val="2"/>
      </rPr>
      <t>ORIGEM</t>
    </r>
    <r>
      <rPr>
        <sz val="10"/>
        <color rgb="FF231F20"/>
        <rFont val="Times New Roman"/>
        <family val="1"/>
      </rPr>
      <t xml:space="preserve"> </t>
    </r>
    <r>
      <rPr>
        <b/>
        <sz val="10"/>
        <color rgb="FF231F20"/>
        <rFont val="Arial"/>
        <family val="2"/>
      </rPr>
      <t>E</t>
    </r>
    <r>
      <rPr>
        <sz val="10"/>
        <color rgb="FF231F20"/>
        <rFont val="Times New Roman"/>
        <family val="1"/>
      </rPr>
      <t xml:space="preserve"> </t>
    </r>
    <r>
      <rPr>
        <b/>
        <sz val="10"/>
        <color rgb="FF231F20"/>
        <rFont val="Arial"/>
        <family val="2"/>
      </rPr>
      <t>APLICAÇÃO</t>
    </r>
    <r>
      <rPr>
        <sz val="10"/>
        <color rgb="FF231F20"/>
        <rFont val="Times New Roman"/>
        <family val="1"/>
      </rPr>
      <t xml:space="preserve"> </t>
    </r>
    <r>
      <rPr>
        <b/>
        <sz val="10"/>
        <color rgb="FF231F20"/>
        <rFont val="Arial"/>
        <family val="2"/>
      </rPr>
      <t>DOS</t>
    </r>
    <r>
      <rPr>
        <sz val="10"/>
        <color rgb="FF231F20"/>
        <rFont val="Times New Roman"/>
        <family val="1"/>
      </rPr>
      <t xml:space="preserve"> </t>
    </r>
    <r>
      <rPr>
        <b/>
        <sz val="10"/>
        <color rgb="FF231F20"/>
        <rFont val="Arial"/>
        <family val="2"/>
      </rPr>
      <t>RECURSOS</t>
    </r>
    <r>
      <rPr>
        <sz val="10"/>
        <color rgb="FF231F20"/>
        <rFont val="Times New Roman"/>
        <family val="1"/>
      </rPr>
      <t xml:space="preserve"> </t>
    </r>
    <r>
      <rPr>
        <b/>
        <sz val="10"/>
        <color rgb="FF231F20"/>
        <rFont val="Arial"/>
        <family val="2"/>
      </rPr>
      <t>OBTIDOS</t>
    </r>
    <r>
      <rPr>
        <sz val="10"/>
        <color rgb="FF231F20"/>
        <rFont val="Times New Roman"/>
        <family val="1"/>
      </rPr>
      <t xml:space="preserve"> </t>
    </r>
    <r>
      <rPr>
        <b/>
        <sz val="10"/>
        <color rgb="FF231F20"/>
        <rFont val="Arial"/>
        <family val="2"/>
      </rPr>
      <t>COM</t>
    </r>
    <r>
      <rPr>
        <sz val="10"/>
        <color rgb="FF231F20"/>
        <rFont val="Times New Roman"/>
        <family val="1"/>
      </rPr>
      <t xml:space="preserve"> </t>
    </r>
    <r>
      <rPr>
        <b/>
        <sz val="10"/>
        <color rgb="FF231F20"/>
        <rFont val="Arial"/>
        <family val="2"/>
      </rPr>
      <t>A</t>
    </r>
    <r>
      <rPr>
        <sz val="10"/>
        <color rgb="FF231F20"/>
        <rFont val="Times New Roman"/>
        <family val="1"/>
      </rPr>
      <t xml:space="preserve"> </t>
    </r>
    <r>
      <rPr>
        <b/>
        <sz val="10"/>
        <color rgb="FF231F20"/>
        <rFont val="Arial"/>
        <family val="2"/>
      </rPr>
      <t>ALIENAÇÃO</t>
    </r>
    <r>
      <rPr>
        <sz val="10"/>
        <color rgb="FF231F20"/>
        <rFont val="Times New Roman"/>
        <family val="1"/>
      </rPr>
      <t xml:space="preserve"> </t>
    </r>
    <r>
      <rPr>
        <b/>
        <sz val="10"/>
        <color rgb="FF231F20"/>
        <rFont val="Arial"/>
        <family val="2"/>
      </rPr>
      <t>DE</t>
    </r>
    <r>
      <rPr>
        <sz val="10"/>
        <color rgb="FF231F20"/>
        <rFont val="Times New Roman"/>
        <family val="1"/>
      </rPr>
      <t xml:space="preserve"> </t>
    </r>
    <r>
      <rPr>
        <b/>
        <sz val="10"/>
        <color rgb="FF231F20"/>
        <rFont val="Arial"/>
        <family val="2"/>
      </rPr>
      <t>ATIVOS</t>
    </r>
    <r>
      <rPr>
        <sz val="10"/>
        <color rgb="FF231F20"/>
        <rFont val="Times New Roman"/>
        <family val="1"/>
      </rPr>
      <t xml:space="preserve"> </t>
    </r>
    <r>
      <rPr>
        <b/>
        <sz val="10"/>
        <color rgb="FF231F20"/>
        <rFont val="Arial"/>
        <family val="2"/>
      </rPr>
      <t>2025</t>
    </r>
  </si>
  <si>
    <t>FONTE: Balancetes Financeiros encerrados em 31/12/2023 do sistema IMAQ.</t>
  </si>
  <si>
    <r>
      <rPr>
        <b/>
        <sz val="10"/>
        <color rgb="FF231F20"/>
        <rFont val="Arial"/>
        <family val="2"/>
      </rPr>
      <t>ESTIMATIVA</t>
    </r>
    <r>
      <rPr>
        <sz val="10"/>
        <color rgb="FF231F20"/>
        <rFont val="Times New Roman"/>
        <family val="1"/>
      </rPr>
      <t xml:space="preserve"> </t>
    </r>
    <r>
      <rPr>
        <b/>
        <sz val="10"/>
        <color rgb="FF231F20"/>
        <rFont val="Arial"/>
        <family val="2"/>
      </rPr>
      <t>E</t>
    </r>
    <r>
      <rPr>
        <sz val="10"/>
        <color rgb="FF231F20"/>
        <rFont val="Times New Roman"/>
        <family val="1"/>
      </rPr>
      <t xml:space="preserve"> </t>
    </r>
    <r>
      <rPr>
        <b/>
        <sz val="10"/>
        <color rgb="FF231F20"/>
        <rFont val="Arial"/>
        <family val="2"/>
      </rPr>
      <t>COMPENSAÇÃO</t>
    </r>
    <r>
      <rPr>
        <sz val="10"/>
        <color rgb="FF231F20"/>
        <rFont val="Times New Roman"/>
        <family val="1"/>
      </rPr>
      <t xml:space="preserve"> </t>
    </r>
    <r>
      <rPr>
        <b/>
        <sz val="10"/>
        <color rgb="FF231F20"/>
        <rFont val="Arial"/>
        <family val="2"/>
      </rPr>
      <t>DA</t>
    </r>
    <r>
      <rPr>
        <sz val="10"/>
        <color rgb="FF231F20"/>
        <rFont val="Times New Roman"/>
        <family val="1"/>
      </rPr>
      <t xml:space="preserve"> </t>
    </r>
    <r>
      <rPr>
        <b/>
        <sz val="10"/>
        <color rgb="FF231F20"/>
        <rFont val="Arial"/>
        <family val="2"/>
      </rPr>
      <t>RENÚNCIA</t>
    </r>
    <r>
      <rPr>
        <sz val="10"/>
        <color rgb="FF231F20"/>
        <rFont val="Times New Roman"/>
        <family val="1"/>
      </rPr>
      <t xml:space="preserve"> </t>
    </r>
    <r>
      <rPr>
        <b/>
        <sz val="10"/>
        <color rgb="FF231F20"/>
        <rFont val="Arial"/>
        <family val="2"/>
      </rPr>
      <t>DE</t>
    </r>
    <r>
      <rPr>
        <sz val="10"/>
        <color rgb="FF231F20"/>
        <rFont val="Times New Roman"/>
        <family val="1"/>
      </rPr>
      <t xml:space="preserve"> </t>
    </r>
    <r>
      <rPr>
        <b/>
        <sz val="10"/>
        <color rgb="FF231F20"/>
        <rFont val="Arial"/>
        <family val="2"/>
      </rPr>
      <t>RECEITA</t>
    </r>
    <r>
      <rPr>
        <sz val="10"/>
        <color rgb="FF231F20"/>
        <rFont val="Times New Roman"/>
        <family val="1"/>
      </rPr>
      <t xml:space="preserve"> </t>
    </r>
    <r>
      <rPr>
        <b/>
        <sz val="10"/>
        <color rgb="FF231F20"/>
        <rFont val="Arial"/>
        <family val="2"/>
      </rPr>
      <t>2025</t>
    </r>
  </si>
  <si>
    <t>DESCONTO PAGTO. A VISTA</t>
  </si>
  <si>
    <r>
      <rPr>
        <b/>
        <sz val="10"/>
        <color rgb="FF231F20"/>
        <rFont val="Arial"/>
        <family val="2"/>
      </rPr>
      <t>DEMONSTRATIVO</t>
    </r>
    <r>
      <rPr>
        <b/>
        <sz val="10"/>
        <color rgb="FF231F20"/>
        <rFont val="Times New Roman"/>
        <family val="1"/>
      </rPr>
      <t xml:space="preserve"> </t>
    </r>
    <r>
      <rPr>
        <b/>
        <sz val="10"/>
        <color rgb="FF231F20"/>
        <rFont val="Arial"/>
        <family val="2"/>
      </rPr>
      <t>DE</t>
    </r>
    <r>
      <rPr>
        <b/>
        <sz val="10"/>
        <color rgb="FF231F20"/>
        <rFont val="Times New Roman"/>
        <family val="1"/>
      </rPr>
      <t xml:space="preserve"> </t>
    </r>
    <r>
      <rPr>
        <b/>
        <sz val="10"/>
        <color rgb="FF231F20"/>
        <rFont val="Arial"/>
        <family val="2"/>
      </rPr>
      <t>RISCOS</t>
    </r>
    <r>
      <rPr>
        <b/>
        <sz val="10"/>
        <color rgb="FF231F20"/>
        <rFont val="Times New Roman"/>
        <family val="1"/>
      </rPr>
      <t xml:space="preserve"> </t>
    </r>
    <r>
      <rPr>
        <b/>
        <sz val="10"/>
        <color rgb="FF231F20"/>
        <rFont val="Arial"/>
        <family val="2"/>
      </rPr>
      <t>FISCAIS</t>
    </r>
    <r>
      <rPr>
        <b/>
        <sz val="10"/>
        <color rgb="FF231F20"/>
        <rFont val="Times New Roman"/>
        <family val="1"/>
      </rPr>
      <t xml:space="preserve"> </t>
    </r>
    <r>
      <rPr>
        <b/>
        <sz val="10"/>
        <color rgb="FF231F20"/>
        <rFont val="Arial"/>
        <family val="2"/>
      </rPr>
      <t>E</t>
    </r>
    <r>
      <rPr>
        <b/>
        <sz val="10"/>
        <color rgb="FF231F20"/>
        <rFont val="Times New Roman"/>
        <family val="1"/>
      </rPr>
      <t xml:space="preserve"> </t>
    </r>
    <r>
      <rPr>
        <b/>
        <sz val="10"/>
        <color rgb="FF231F20"/>
        <rFont val="Arial"/>
        <family val="2"/>
      </rPr>
      <t>PROVIDÊNCIAS</t>
    </r>
    <r>
      <rPr>
        <b/>
        <sz val="10"/>
        <color rgb="FF231F20"/>
        <rFont val="Times New Roman"/>
        <family val="1"/>
      </rPr>
      <t xml:space="preserve"> </t>
    </r>
    <r>
      <rPr>
        <b/>
        <sz val="10"/>
        <color rgb="FF231F20"/>
        <rFont val="Arial"/>
        <family val="2"/>
      </rPr>
      <t>2025</t>
    </r>
  </si>
  <si>
    <r>
      <rPr>
        <sz val="8"/>
        <color rgb="FF231F20"/>
        <rFont val="Arial"/>
        <family val="2"/>
      </rPr>
      <t>FONTE:</t>
    </r>
    <r>
      <rPr>
        <sz val="8"/>
        <color rgb="FF231F20"/>
        <rFont val="Times New Roman"/>
        <family val="1"/>
      </rPr>
      <t xml:space="preserve"> </t>
    </r>
    <r>
      <rPr>
        <sz val="8"/>
        <color rgb="FF231F20"/>
        <rFont val="Arial"/>
        <family val="2"/>
      </rPr>
      <t>Secretaria</t>
    </r>
    <r>
      <rPr>
        <sz val="8"/>
        <color rgb="FF231F20"/>
        <rFont val="Times New Roman"/>
        <family val="1"/>
      </rPr>
      <t xml:space="preserve"> </t>
    </r>
    <r>
      <rPr>
        <sz val="8"/>
        <color rgb="FF231F20"/>
        <rFont val="Arial"/>
        <family val="2"/>
      </rPr>
      <t>Municipal</t>
    </r>
    <r>
      <rPr>
        <sz val="8"/>
        <color rgb="FF231F20"/>
        <rFont val="Times New Roman"/>
        <family val="1"/>
      </rPr>
      <t xml:space="preserve"> </t>
    </r>
    <r>
      <rPr>
        <sz val="8"/>
        <color rgb="FF231F20"/>
        <rFont val="Arial"/>
        <family val="2"/>
      </rPr>
      <t>de</t>
    </r>
    <r>
      <rPr>
        <sz val="8"/>
        <color rgb="FF231F20"/>
        <rFont val="Times New Roman"/>
        <family val="1"/>
      </rPr>
      <t xml:space="preserve"> </t>
    </r>
    <r>
      <rPr>
        <sz val="8"/>
        <color rgb="FF231F20"/>
        <rFont val="Arial"/>
        <family val="2"/>
      </rPr>
      <t>Fazenda</t>
    </r>
    <r>
      <rPr>
        <sz val="8"/>
        <color rgb="FF231F20"/>
        <rFont val="Times New Roman"/>
        <family val="1"/>
      </rPr>
      <t xml:space="preserve"> </t>
    </r>
    <r>
      <rPr>
        <sz val="8"/>
        <color rgb="FF231F20"/>
        <rFont val="Arial"/>
        <family val="2"/>
      </rPr>
      <t>em</t>
    </r>
    <r>
      <rPr>
        <sz val="8"/>
        <color rgb="FF231F20"/>
        <rFont val="Times New Roman"/>
        <family val="1"/>
      </rPr>
      <t xml:space="preserve"> 28</t>
    </r>
    <r>
      <rPr>
        <sz val="8"/>
        <color rgb="FF231F20"/>
        <rFont val="Arial"/>
        <family val="2"/>
      </rPr>
      <t>/03/2024.</t>
    </r>
  </si>
  <si>
    <t>DESPESAS OBRIGATÓRIAS DE CARATER CONTINUADO 2025</t>
  </si>
  <si>
    <t xml:space="preserve">EVENTOS </t>
  </si>
  <si>
    <t>VALOR DA PREVISÃO PARA 2025</t>
  </si>
  <si>
    <t>Aumento Permanente da Receita</t>
  </si>
  <si>
    <t>Demonstrativo 9 - (LRF Art. 4º §2º - Inciso V)</t>
  </si>
  <si>
    <t>(-) Transferências Constitucionais</t>
  </si>
  <si>
    <t>(-) Transferências FUNDEB</t>
  </si>
  <si>
    <t>Saldo Final do Aumento Permanente de Receita (I)</t>
  </si>
  <si>
    <t>Redução Permanente de Despesa (II)</t>
  </si>
  <si>
    <t>Margem Bruta (III)=(I+II)</t>
  </si>
  <si>
    <t>Saldo Utilizado da Margem Bruta (IV)</t>
  </si>
  <si>
    <t>Impacto de Novas DOCC</t>
  </si>
  <si>
    <t>Novas DOCC geradas por PPP</t>
  </si>
  <si>
    <t>Margem Líquida de Expansão de DOCC (V)=(III-IV)</t>
  </si>
</sst>
</file>

<file path=xl/styles.xml><?xml version="1.0" encoding="utf-8"?>
<styleSheet xmlns="http://schemas.openxmlformats.org/spreadsheetml/2006/main">
  <numFmts count="13">
    <numFmt numFmtId="8" formatCode="&quot;R$&quot;\ #,##0.00;[Red]\-&quot;R$&quot;\ #,##0.00"/>
    <numFmt numFmtId="43" formatCode="_-* #,##0.00_-;\-* #,##0.00_-;_-* &quot;-&quot;??_-;_-@_-"/>
    <numFmt numFmtId="164" formatCode="0.00_);\(0.00\)"/>
    <numFmt numFmtId="165" formatCode="&quot;R$&quot;\ #,##0.00"/>
    <numFmt numFmtId="166" formatCode="0.0000000000%"/>
    <numFmt numFmtId="167" formatCode="0.00000%"/>
    <numFmt numFmtId="168" formatCode="#,##0.000"/>
    <numFmt numFmtId="169" formatCode="0.000000%"/>
    <numFmt numFmtId="170" formatCode="0.00000000%"/>
    <numFmt numFmtId="171" formatCode="0.000000000%"/>
    <numFmt numFmtId="172" formatCode="0.0000%"/>
    <numFmt numFmtId="173" formatCode="_-* #,##0.000_-;\-* #,##0.000_-;_-* &quot;-&quot;??_-;_-@_-"/>
    <numFmt numFmtId="174" formatCode="0.000%"/>
  </numFmts>
  <fonts count="81">
    <font>
      <sz val="11"/>
      <color theme="1"/>
      <name val="Calibri"/>
      <family val="2"/>
      <scheme val="minor"/>
    </font>
    <font>
      <sz val="10"/>
      <color rgb="FF000000"/>
      <name val="Times New Roman"/>
      <family val="1"/>
    </font>
    <font>
      <b/>
      <sz val="7"/>
      <color rgb="FF231F20"/>
      <name val="Arial"/>
      <family val="2"/>
    </font>
    <font>
      <b/>
      <sz val="7"/>
      <name val="Arial"/>
      <family val="2"/>
    </font>
    <font>
      <sz val="7"/>
      <color rgb="FF231F20"/>
      <name val="Arial"/>
      <family val="2"/>
    </font>
    <font>
      <sz val="7"/>
      <name val="Arial"/>
      <family val="2"/>
    </font>
    <font>
      <sz val="8"/>
      <color rgb="FF231F20"/>
      <name val="Arial"/>
      <family val="2"/>
    </font>
    <font>
      <sz val="5.5"/>
      <color rgb="FF231F20"/>
      <name val="Arial"/>
      <family val="2"/>
    </font>
    <font>
      <sz val="7"/>
      <color rgb="FF231F20"/>
      <name val="Times New Roman"/>
      <family val="1"/>
    </font>
    <font>
      <sz val="6"/>
      <color rgb="FF231F20"/>
      <name val="Times New Roman"/>
      <family val="1"/>
    </font>
    <font>
      <b/>
      <u/>
      <sz val="7"/>
      <color rgb="FF231F20"/>
      <name val="Arial"/>
      <family val="2"/>
    </font>
    <font>
      <sz val="5.5"/>
      <color rgb="FF231F20"/>
      <name val="Times New Roman"/>
      <family val="1"/>
    </font>
    <font>
      <sz val="10"/>
      <color rgb="FF000000"/>
      <name val="Arial"/>
      <family val="2"/>
    </font>
    <font>
      <sz val="8"/>
      <color rgb="FF000000"/>
      <name val="Arial"/>
      <family val="2"/>
    </font>
    <font>
      <b/>
      <sz val="7"/>
      <name val="Times New Roman"/>
      <family val="1"/>
    </font>
    <font>
      <b/>
      <sz val="7"/>
      <color rgb="FF231F20"/>
      <name val="Times New Roman"/>
      <family val="2"/>
    </font>
    <font>
      <sz val="7"/>
      <name val="Times New Roman"/>
      <family val="1"/>
    </font>
    <font>
      <sz val="7"/>
      <color rgb="FF231F20"/>
      <name val="Times New Roman"/>
      <family val="2"/>
    </font>
    <font>
      <b/>
      <sz val="6.5"/>
      <name val="Arial"/>
      <family val="2"/>
    </font>
    <font>
      <b/>
      <sz val="6.5"/>
      <color rgb="FF231F20"/>
      <name val="Arial"/>
      <family val="2"/>
    </font>
    <font>
      <sz val="5"/>
      <name val="Times New Roman"/>
      <family val="1"/>
    </font>
    <font>
      <sz val="6"/>
      <name val="Arial"/>
      <family val="2"/>
    </font>
    <font>
      <sz val="6.5"/>
      <name val="Arial"/>
      <family val="2"/>
    </font>
    <font>
      <b/>
      <sz val="8"/>
      <color rgb="FF231F20"/>
      <name val="Arial"/>
      <family val="2"/>
    </font>
    <font>
      <sz val="5"/>
      <color rgb="FF231F20"/>
      <name val="Arial"/>
      <family val="2"/>
    </font>
    <font>
      <sz val="6.5"/>
      <color rgb="FF231F20"/>
      <name val="Arial"/>
      <family val="2"/>
    </font>
    <font>
      <sz val="6"/>
      <color rgb="FF231F20"/>
      <name val="Arial"/>
      <family val="2"/>
    </font>
    <font>
      <b/>
      <sz val="8"/>
      <name val="Arial"/>
      <family val="2"/>
    </font>
    <font>
      <sz val="8"/>
      <name val="Arial"/>
      <family val="2"/>
    </font>
    <font>
      <sz val="11"/>
      <color rgb="FF231F20"/>
      <name val="Arial"/>
      <family val="2"/>
    </font>
    <font>
      <b/>
      <sz val="7"/>
      <color rgb="FF231F20"/>
      <name val="Times New Roman"/>
      <family val="1"/>
    </font>
    <font>
      <sz val="5"/>
      <color rgb="FF231F20"/>
      <name val="Times New Roman"/>
      <family val="1"/>
    </font>
    <font>
      <b/>
      <sz val="5.5"/>
      <color rgb="FF231F20"/>
      <name val="Arial"/>
      <family val="2"/>
    </font>
    <font>
      <sz val="6.5"/>
      <color rgb="FF231F20"/>
      <name val="Times New Roman"/>
      <family val="1"/>
    </font>
    <font>
      <b/>
      <u/>
      <sz val="6.5"/>
      <color rgb="FF231F20"/>
      <name val="Arial"/>
      <family val="2"/>
    </font>
    <font>
      <vertAlign val="superscript"/>
      <sz val="5.5"/>
      <color rgb="FF231F20"/>
      <name val="Arial"/>
      <family val="2"/>
    </font>
    <font>
      <vertAlign val="superscript"/>
      <sz val="5.5"/>
      <color rgb="FF231F20"/>
      <name val="Times New Roman"/>
      <family val="1"/>
    </font>
    <font>
      <u/>
      <sz val="7"/>
      <color rgb="FF231F20"/>
      <name val="Times New Roman"/>
      <family val="1"/>
    </font>
    <font>
      <sz val="8"/>
      <color rgb="FF231F20"/>
      <name val="Times New Roman"/>
      <family val="1"/>
    </font>
    <font>
      <sz val="11"/>
      <color theme="1"/>
      <name val="Calibri"/>
      <family val="2"/>
      <scheme val="minor"/>
    </font>
    <font>
      <sz val="10"/>
      <color rgb="FF000000"/>
      <name val="Times New Roman"/>
      <family val="1"/>
    </font>
    <font>
      <sz val="6.5"/>
      <color rgb="FF000000"/>
      <name val="Times New Roman"/>
      <family val="1"/>
    </font>
    <font>
      <sz val="6.5"/>
      <color theme="1"/>
      <name val="Calibri"/>
      <family val="2"/>
      <scheme val="minor"/>
    </font>
    <font>
      <sz val="6.55"/>
      <color rgb="FF000000"/>
      <name val="Times New Roman"/>
      <family val="1"/>
    </font>
    <font>
      <b/>
      <sz val="6.5"/>
      <color rgb="FF231F20"/>
      <name val="Times New Roman"/>
      <family val="1"/>
    </font>
    <font>
      <sz val="6.5"/>
      <color theme="1"/>
      <name val="Times New Roman"/>
      <family val="1"/>
    </font>
    <font>
      <sz val="7"/>
      <name val="Arial"/>
      <family val="2"/>
    </font>
    <font>
      <b/>
      <sz val="7"/>
      <name val="Arial"/>
      <family val="2"/>
    </font>
    <font>
      <b/>
      <sz val="7"/>
      <color rgb="FF000000"/>
      <name val="Arial"/>
      <family val="2"/>
    </font>
    <font>
      <b/>
      <sz val="10"/>
      <color rgb="FF000000"/>
      <name val="Times New Roman"/>
      <family val="1"/>
    </font>
    <font>
      <b/>
      <sz val="11"/>
      <color theme="1"/>
      <name val="Calibri"/>
      <family val="2"/>
      <scheme val="minor"/>
    </font>
    <font>
      <sz val="7"/>
      <color rgb="FF000000"/>
      <name val="Arial"/>
      <family val="2"/>
    </font>
    <font>
      <sz val="7"/>
      <color rgb="FF000000"/>
      <name val="Times New Roman"/>
      <family val="1"/>
    </font>
    <font>
      <sz val="7"/>
      <color theme="1"/>
      <name val="Calibri"/>
      <family val="2"/>
      <scheme val="minor"/>
    </font>
    <font>
      <sz val="10"/>
      <color rgb="FF231F20"/>
      <name val="Times New Roman"/>
      <family val="1"/>
    </font>
    <font>
      <sz val="10"/>
      <color rgb="FF231F20"/>
      <name val="Arial"/>
      <family val="2"/>
    </font>
    <font>
      <b/>
      <sz val="7"/>
      <name val="Times New Roman"/>
      <family val="1"/>
    </font>
    <font>
      <b/>
      <sz val="7"/>
      <color rgb="FF000000"/>
      <name val="Times New Roman"/>
      <family val="1"/>
    </font>
    <font>
      <b/>
      <sz val="10"/>
      <color rgb="FF231F20"/>
      <name val="Arial"/>
      <family val="2"/>
    </font>
    <font>
      <b/>
      <sz val="10"/>
      <color rgb="FF231F20"/>
      <name val="Times New Roman"/>
      <family val="1"/>
    </font>
    <font>
      <b/>
      <sz val="10"/>
      <color theme="1"/>
      <name val="Times New Roman"/>
      <family val="1"/>
    </font>
    <font>
      <sz val="8"/>
      <color rgb="FF231F20"/>
      <name val="Times New Roman"/>
      <family val="1"/>
    </font>
    <font>
      <sz val="8"/>
      <color rgb="FF000000"/>
      <name val="Times New Roman"/>
      <family val="1"/>
    </font>
    <font>
      <b/>
      <sz val="8"/>
      <name val="Arial"/>
      <family val="2"/>
    </font>
    <font>
      <sz val="7"/>
      <color theme="1"/>
      <name val="Times New Roman"/>
      <family val="1"/>
    </font>
    <font>
      <b/>
      <sz val="7"/>
      <color theme="1"/>
      <name val="Arial"/>
      <family val="2"/>
    </font>
    <font>
      <sz val="7"/>
      <name val="Times New Roman"/>
      <family val="1"/>
    </font>
    <font>
      <b/>
      <sz val="6.5"/>
      <color theme="1"/>
      <name val="Calibri"/>
      <family val="2"/>
      <scheme val="minor"/>
    </font>
    <font>
      <sz val="7"/>
      <color theme="1"/>
      <name val="Arial"/>
      <family val="2"/>
    </font>
    <font>
      <b/>
      <u/>
      <sz val="7"/>
      <name val="Arial"/>
      <family val="2"/>
    </font>
    <font>
      <sz val="8"/>
      <color theme="1"/>
      <name val="Times New Roman"/>
      <family val="1"/>
    </font>
    <font>
      <b/>
      <sz val="7"/>
      <color theme="1"/>
      <name val="Times New Roman"/>
      <family val="1"/>
    </font>
    <font>
      <sz val="5.5"/>
      <color rgb="FF231F20"/>
      <name val="Times New Roman"/>
      <family val="1"/>
    </font>
    <font>
      <sz val="7"/>
      <color rgb="FF231F20"/>
      <name val="Times New Roman"/>
      <family val="1"/>
    </font>
    <font>
      <sz val="5"/>
      <color rgb="FF231F20"/>
      <name val="Times New Roman"/>
      <family val="1"/>
    </font>
    <font>
      <b/>
      <u/>
      <sz val="10"/>
      <name val="Arial"/>
      <family val="2"/>
    </font>
    <font>
      <b/>
      <sz val="10"/>
      <name val="Arial"/>
      <family val="2"/>
    </font>
    <font>
      <b/>
      <sz val="10"/>
      <color theme="1"/>
      <name val="Arial"/>
      <family val="2"/>
    </font>
    <font>
      <sz val="10"/>
      <color theme="1"/>
      <name val="Arial"/>
      <family val="2"/>
    </font>
    <font>
      <sz val="8"/>
      <color theme="1"/>
      <name val="Calibri"/>
      <family val="2"/>
      <scheme val="minor"/>
    </font>
    <font>
      <sz val="6"/>
      <color theme="1"/>
      <name val="Calibri"/>
      <family val="2"/>
      <scheme val="minor"/>
    </font>
  </fonts>
  <fills count="4">
    <fill>
      <patternFill patternType="none"/>
    </fill>
    <fill>
      <patternFill patternType="gray125"/>
    </fill>
    <fill>
      <patternFill patternType="solid">
        <fgColor rgb="FFF1F1F2"/>
      </patternFill>
    </fill>
    <fill>
      <patternFill patternType="solid">
        <fgColor rgb="FFDBDCDE"/>
      </patternFill>
    </fill>
  </fills>
  <borders count="48">
    <border>
      <left/>
      <right/>
      <top/>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diagonal/>
    </border>
    <border>
      <left/>
      <right style="thin">
        <color rgb="FF231F20"/>
      </right>
      <top style="thin">
        <color rgb="FF231F20"/>
      </top>
      <bottom/>
      <diagonal/>
    </border>
    <border>
      <left/>
      <right/>
      <top/>
      <bottom style="thin">
        <color rgb="FF231F20"/>
      </bottom>
      <diagonal/>
    </border>
    <border>
      <left/>
      <right style="thin">
        <color rgb="FF231F20"/>
      </right>
      <top/>
      <bottom style="thin">
        <color rgb="FF231F20"/>
      </bottom>
      <diagonal/>
    </border>
    <border>
      <left style="thin">
        <color rgb="FF231F20"/>
      </left>
      <right style="thin">
        <color rgb="FF231F20"/>
      </right>
      <top style="thin">
        <color rgb="FF231F20"/>
      </top>
      <bottom/>
      <diagonal/>
    </border>
    <border>
      <left style="thin">
        <color rgb="FF231F20"/>
      </left>
      <right style="thin">
        <color rgb="FF231F20"/>
      </right>
      <top/>
      <bottom style="thin">
        <color rgb="FF231F20"/>
      </bottom>
      <diagonal/>
    </border>
    <border>
      <left style="thin">
        <color rgb="FF231F20"/>
      </left>
      <right/>
      <top style="thin">
        <color rgb="FF231F20"/>
      </top>
      <bottom/>
      <diagonal/>
    </border>
    <border>
      <left style="thin">
        <color rgb="FF231F20"/>
      </left>
      <right/>
      <top/>
      <bottom style="thin">
        <color rgb="FF231F20"/>
      </bottom>
      <diagonal/>
    </border>
    <border>
      <left/>
      <right style="thin">
        <color rgb="FF231F20"/>
      </right>
      <top/>
      <bottom/>
      <diagonal/>
    </border>
    <border>
      <left style="thin">
        <color rgb="FF231F20"/>
      </left>
      <right style="thin">
        <color rgb="FF231F20"/>
      </right>
      <top/>
      <bottom/>
      <diagonal/>
    </border>
    <border>
      <left style="thin">
        <color rgb="FF231F20"/>
      </left>
      <right/>
      <top/>
      <bottom/>
      <diagonal/>
    </border>
    <border>
      <left style="thin">
        <color rgb="FF231F20"/>
      </left>
      <right style="thin">
        <color rgb="FF231F20"/>
      </right>
      <top style="thin">
        <color rgb="FF231F20"/>
      </top>
      <bottom style="thin">
        <color rgb="FFFFFFFF"/>
      </bottom>
      <diagonal/>
    </border>
    <border>
      <left style="thin">
        <color rgb="FF231F20"/>
      </left>
      <right/>
      <top style="thin">
        <color rgb="FF231F20"/>
      </top>
      <bottom style="thin">
        <color rgb="FFFFFFFF"/>
      </bottom>
      <diagonal/>
    </border>
    <border>
      <left style="thin">
        <color indexed="64"/>
      </left>
      <right style="thin">
        <color indexed="64"/>
      </right>
      <top style="thin">
        <color indexed="64"/>
      </top>
      <bottom style="thin">
        <color indexed="64"/>
      </bottom>
      <diagonal/>
    </border>
    <border>
      <left style="thin">
        <color rgb="FF231F20"/>
      </left>
      <right style="thin">
        <color indexed="64"/>
      </right>
      <top style="thin">
        <color rgb="FF231F20"/>
      </top>
      <bottom style="thin">
        <color rgb="FF231F20"/>
      </bottom>
      <diagonal/>
    </border>
    <border>
      <left style="thin">
        <color rgb="FF231F20"/>
      </left>
      <right style="thin">
        <color indexed="64"/>
      </right>
      <top style="thin">
        <color rgb="FF231F2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rgb="FF231F20"/>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rgb="FF231F20"/>
      </bottom>
      <diagonal/>
    </border>
    <border>
      <left style="thin">
        <color indexed="64"/>
      </left>
      <right style="thin">
        <color indexed="64"/>
      </right>
      <top style="thin">
        <color rgb="FF231F20"/>
      </top>
      <bottom style="thin">
        <color indexed="64"/>
      </bottom>
      <diagonal/>
    </border>
    <border>
      <left style="thin">
        <color rgb="FF231F20"/>
      </left>
      <right style="thin">
        <color rgb="FF231F20"/>
      </right>
      <top/>
      <bottom style="thin">
        <color rgb="FFFFFFFF"/>
      </bottom>
      <diagonal/>
    </border>
    <border>
      <left/>
      <right style="thin">
        <color indexed="64"/>
      </right>
      <top style="thin">
        <color rgb="FF231F20"/>
      </top>
      <bottom/>
      <diagonal/>
    </border>
    <border>
      <left style="thin">
        <color rgb="FF231F20"/>
      </left>
      <right style="thin">
        <color indexed="64"/>
      </right>
      <top style="thin">
        <color indexed="64"/>
      </top>
      <bottom style="thin">
        <color rgb="FF231F20"/>
      </bottom>
      <diagonal/>
    </border>
    <border>
      <left style="thin">
        <color indexed="64"/>
      </left>
      <right style="thin">
        <color rgb="FF231F20"/>
      </right>
      <top/>
      <bottom/>
      <diagonal/>
    </border>
    <border>
      <left style="thin">
        <color indexed="64"/>
      </left>
      <right style="thin">
        <color rgb="FF231F20"/>
      </right>
      <top style="thin">
        <color rgb="FF231F20"/>
      </top>
      <bottom style="thin">
        <color rgb="FF231F20"/>
      </bottom>
      <diagonal/>
    </border>
    <border>
      <left style="thin">
        <color indexed="64"/>
      </left>
      <right style="thin">
        <color rgb="FF231F20"/>
      </right>
      <top style="thin">
        <color rgb="FF231F20"/>
      </top>
      <bottom/>
      <diagonal/>
    </border>
    <border>
      <left style="thin">
        <color indexed="64"/>
      </left>
      <right style="thin">
        <color rgb="FF231F20"/>
      </right>
      <top/>
      <bottom style="thin">
        <color rgb="FF231F20"/>
      </bottom>
      <diagonal/>
    </border>
    <border>
      <left/>
      <right style="thin">
        <color indexed="64"/>
      </right>
      <top style="thin">
        <color rgb="FF231F20"/>
      </top>
      <bottom style="thin">
        <color rgb="FF231F20"/>
      </bottom>
      <diagonal/>
    </border>
    <border>
      <left style="thin">
        <color rgb="FF231F20"/>
      </left>
      <right style="thin">
        <color indexed="64"/>
      </right>
      <top style="thin">
        <color rgb="FF231F20"/>
      </top>
      <bottom style="thin">
        <color indexed="64"/>
      </bottom>
      <diagonal/>
    </border>
    <border>
      <left style="thin">
        <color indexed="64"/>
      </left>
      <right/>
      <top style="thin">
        <color rgb="FF231F20"/>
      </top>
      <bottom/>
      <diagonal/>
    </border>
  </borders>
  <cellStyleXfs count="3">
    <xf numFmtId="0" fontId="0" fillId="0" borderId="0"/>
    <xf numFmtId="0" fontId="1" fillId="0" borderId="0"/>
    <xf numFmtId="43" fontId="39" fillId="0" borderId="0" applyFont="0" applyFill="0" applyBorder="0" applyAlignment="0" applyProtection="0"/>
  </cellStyleXfs>
  <cellXfs count="950">
    <xf numFmtId="0" fontId="0" fillId="0" borderId="0" xfId="0"/>
    <xf numFmtId="0" fontId="1" fillId="0" borderId="0" xfId="1" applyFill="1" applyBorder="1" applyAlignment="1">
      <alignment horizontal="left" vertical="top"/>
    </xf>
    <xf numFmtId="0" fontId="6" fillId="0" borderId="0" xfId="1" applyFont="1" applyFill="1" applyBorder="1" applyAlignment="1">
      <alignment horizontal="left" vertical="top"/>
    </xf>
    <xf numFmtId="0" fontId="1" fillId="0" borderId="0" xfId="1" applyFill="1" applyBorder="1" applyAlignment="1">
      <alignment horizontal="left" vertical="top"/>
    </xf>
    <xf numFmtId="1" fontId="15" fillId="0" borderId="1" xfId="1" applyNumberFormat="1" applyFont="1" applyFill="1" applyBorder="1" applyAlignment="1">
      <alignment horizontal="right" vertical="top" indent="3" shrinkToFit="1"/>
    </xf>
    <xf numFmtId="0" fontId="1" fillId="0" borderId="0" xfId="1" applyFill="1" applyBorder="1" applyAlignment="1">
      <alignment horizontal="left" vertical="top"/>
    </xf>
    <xf numFmtId="0" fontId="1" fillId="0" borderId="0" xfId="1" applyFill="1" applyBorder="1" applyAlignment="1">
      <alignment horizontal="left" vertical="top"/>
    </xf>
    <xf numFmtId="0" fontId="1" fillId="0" borderId="0" xfId="1" applyFill="1" applyBorder="1" applyAlignment="1">
      <alignment horizontal="left" vertical="top"/>
    </xf>
    <xf numFmtId="0" fontId="20" fillId="0" borderId="0" xfId="1" applyFont="1" applyFill="1" applyBorder="1" applyAlignment="1">
      <alignment horizontal="left" vertical="top"/>
    </xf>
    <xf numFmtId="0" fontId="21" fillId="0" borderId="0" xfId="1" applyFont="1" applyFill="1" applyBorder="1" applyAlignment="1">
      <alignment horizontal="left" vertical="top"/>
    </xf>
    <xf numFmtId="0" fontId="1" fillId="0" borderId="0" xfId="1" applyFill="1" applyBorder="1" applyAlignment="1">
      <alignment horizontal="left" vertical="top"/>
    </xf>
    <xf numFmtId="0" fontId="1" fillId="0" borderId="0" xfId="1" applyFill="1" applyBorder="1" applyAlignment="1">
      <alignment horizontal="left" vertical="top"/>
    </xf>
    <xf numFmtId="0" fontId="3" fillId="0" borderId="1" xfId="1" applyFont="1" applyFill="1" applyBorder="1" applyAlignment="1">
      <alignment horizontal="left" vertical="top" wrapText="1" indent="1"/>
    </xf>
    <xf numFmtId="0" fontId="1" fillId="0" borderId="0" xfId="1" applyFill="1" applyBorder="1" applyAlignment="1">
      <alignment horizontal="left" vertical="top"/>
    </xf>
    <xf numFmtId="4" fontId="2" fillId="0" borderId="14" xfId="1" applyNumberFormat="1" applyFont="1" applyFill="1" applyBorder="1" applyAlignment="1">
      <alignment horizontal="right" vertical="top" shrinkToFit="1"/>
    </xf>
    <xf numFmtId="0" fontId="22" fillId="0" borderId="0" xfId="1" applyFont="1" applyFill="1" applyBorder="1" applyAlignment="1">
      <alignment horizontal="left" vertical="top"/>
    </xf>
    <xf numFmtId="0" fontId="1" fillId="0" borderId="0" xfId="1" applyFill="1" applyBorder="1" applyAlignment="1">
      <alignment horizontal="left" vertical="top"/>
    </xf>
    <xf numFmtId="1" fontId="2" fillId="0" borderId="1" xfId="1" applyNumberFormat="1" applyFont="1" applyFill="1" applyBorder="1" applyAlignment="1">
      <alignment horizontal="center" vertical="top" shrinkToFit="1"/>
    </xf>
    <xf numFmtId="0" fontId="1" fillId="0" borderId="0" xfId="1" applyFill="1" applyBorder="1" applyAlignment="1">
      <alignment horizontal="left" vertical="top"/>
    </xf>
    <xf numFmtId="0" fontId="1" fillId="0" borderId="0" xfId="1" applyFill="1" applyBorder="1" applyAlignment="1">
      <alignment horizontal="left" vertical="top"/>
    </xf>
    <xf numFmtId="0" fontId="1" fillId="0" borderId="0" xfId="1" applyFill="1" applyBorder="1" applyAlignment="1">
      <alignment horizontal="left" vertical="top"/>
    </xf>
    <xf numFmtId="0" fontId="1" fillId="0" borderId="6" xfId="1" applyFill="1" applyBorder="1" applyAlignment="1">
      <alignment horizontal="left" vertical="top" wrapText="1"/>
    </xf>
    <xf numFmtId="0" fontId="1" fillId="0" borderId="13" xfId="1" applyFill="1" applyBorder="1" applyAlignment="1">
      <alignment horizontal="left" vertical="top" wrapText="1"/>
    </xf>
    <xf numFmtId="4" fontId="4" fillId="0" borderId="14" xfId="1" applyNumberFormat="1" applyFont="1" applyFill="1" applyBorder="1" applyAlignment="1">
      <alignment horizontal="right" vertical="top" shrinkToFit="1"/>
    </xf>
    <xf numFmtId="0" fontId="1" fillId="0" borderId="8" xfId="1" applyFill="1" applyBorder="1" applyAlignment="1">
      <alignment horizontal="left" vertical="top" wrapText="1"/>
    </xf>
    <xf numFmtId="4" fontId="4" fillId="0" borderId="10" xfId="1" applyNumberFormat="1" applyFont="1" applyFill="1" applyBorder="1" applyAlignment="1">
      <alignment horizontal="right" vertical="top" shrinkToFit="1"/>
    </xf>
    <xf numFmtId="4" fontId="4" fillId="0" borderId="9" xfId="1" applyNumberFormat="1" applyFont="1" applyFill="1" applyBorder="1" applyAlignment="1">
      <alignment horizontal="right" vertical="top" shrinkToFit="1"/>
    </xf>
    <xf numFmtId="0" fontId="1" fillId="0" borderId="0" xfId="1" applyFill="1" applyBorder="1" applyAlignment="1">
      <alignment horizontal="left" vertical="top"/>
    </xf>
    <xf numFmtId="0" fontId="1" fillId="0" borderId="0" xfId="1" applyFill="1" applyBorder="1" applyAlignment="1">
      <alignment horizontal="left" vertical="top"/>
    </xf>
    <xf numFmtId="4" fontId="4" fillId="0" borderId="10" xfId="1" applyNumberFormat="1" applyFont="1" applyFill="1" applyBorder="1" applyAlignment="1">
      <alignment horizontal="right" vertical="top" shrinkToFit="1"/>
    </xf>
    <xf numFmtId="4" fontId="4" fillId="0" borderId="9" xfId="1" applyNumberFormat="1" applyFont="1" applyFill="1" applyBorder="1" applyAlignment="1">
      <alignment horizontal="right" vertical="top" shrinkToFit="1"/>
    </xf>
    <xf numFmtId="1" fontId="4" fillId="0" borderId="0" xfId="1" applyNumberFormat="1" applyFont="1" applyFill="1" applyBorder="1" applyAlignment="1">
      <alignment horizontal="left" vertical="top" shrinkToFit="1"/>
    </xf>
    <xf numFmtId="0" fontId="1" fillId="0" borderId="0" xfId="1" applyFill="1" applyBorder="1" applyAlignment="1">
      <alignment horizontal="left" vertical="top"/>
    </xf>
    <xf numFmtId="10" fontId="4" fillId="0" borderId="9" xfId="1" applyNumberFormat="1" applyFont="1" applyFill="1" applyBorder="1" applyAlignment="1">
      <alignment horizontal="right" vertical="top" shrinkToFit="1"/>
    </xf>
    <xf numFmtId="10" fontId="4" fillId="0" borderId="11" xfId="1" applyNumberFormat="1" applyFont="1" applyFill="1" applyBorder="1" applyAlignment="1">
      <alignment horizontal="right" vertical="top" shrinkToFit="1"/>
    </xf>
    <xf numFmtId="10" fontId="4" fillId="0" borderId="14" xfId="1" applyNumberFormat="1" applyFont="1" applyFill="1" applyBorder="1" applyAlignment="1">
      <alignment horizontal="right" vertical="top" shrinkToFit="1"/>
    </xf>
    <xf numFmtId="10" fontId="4" fillId="0" borderId="15" xfId="1" applyNumberFormat="1" applyFont="1" applyFill="1" applyBorder="1" applyAlignment="1">
      <alignment horizontal="right" vertical="top" shrinkToFit="1"/>
    </xf>
    <xf numFmtId="10" fontId="4" fillId="0" borderId="10" xfId="1" applyNumberFormat="1" applyFont="1" applyFill="1" applyBorder="1" applyAlignment="1">
      <alignment horizontal="right" vertical="top" shrinkToFit="1"/>
    </xf>
    <xf numFmtId="0" fontId="3" fillId="3" borderId="1" xfId="1" applyFont="1" applyFill="1" applyBorder="1" applyAlignment="1">
      <alignment horizontal="center" vertical="top" wrapText="1"/>
    </xf>
    <xf numFmtId="0" fontId="1" fillId="0" borderId="0" xfId="1" applyFill="1" applyBorder="1" applyAlignment="1">
      <alignment horizontal="left" vertical="top"/>
    </xf>
    <xf numFmtId="0" fontId="1" fillId="0" borderId="1" xfId="1" applyFill="1" applyBorder="1" applyAlignment="1">
      <alignment horizontal="center" vertical="top" wrapText="1"/>
    </xf>
    <xf numFmtId="4" fontId="4" fillId="0" borderId="14" xfId="1" applyNumberFormat="1" applyFont="1" applyFill="1" applyBorder="1" applyAlignment="1">
      <alignment horizontal="right" vertical="top" shrinkToFit="1"/>
    </xf>
    <xf numFmtId="0" fontId="1" fillId="0" borderId="0" xfId="1" applyFill="1" applyBorder="1" applyAlignment="1">
      <alignment horizontal="left" vertical="top"/>
    </xf>
    <xf numFmtId="0" fontId="5" fillId="0" borderId="0" xfId="1" applyFont="1" applyFill="1" applyBorder="1" applyAlignment="1">
      <alignment horizontal="left" vertical="top"/>
    </xf>
    <xf numFmtId="0" fontId="1" fillId="0" borderId="0" xfId="1" applyFill="1" applyBorder="1" applyAlignment="1">
      <alignment horizontal="left" vertical="top"/>
    </xf>
    <xf numFmtId="1" fontId="29" fillId="0" borderId="0" xfId="1" applyNumberFormat="1" applyFont="1" applyFill="1" applyBorder="1" applyAlignment="1">
      <alignment horizontal="left" vertical="top" shrinkToFit="1"/>
    </xf>
    <xf numFmtId="0" fontId="1" fillId="0" borderId="0" xfId="1" applyFill="1" applyBorder="1" applyAlignment="1">
      <alignment vertical="top"/>
    </xf>
    <xf numFmtId="0" fontId="33" fillId="0" borderId="0" xfId="1" applyFont="1" applyFill="1" applyBorder="1" applyAlignment="1">
      <alignment horizontal="left" vertical="top"/>
    </xf>
    <xf numFmtId="0" fontId="41" fillId="0" borderId="0" xfId="1" applyFont="1" applyFill="1" applyBorder="1" applyAlignment="1">
      <alignment horizontal="left" vertical="top"/>
    </xf>
    <xf numFmtId="0" fontId="0" fillId="0" borderId="0" xfId="0" applyBorder="1"/>
    <xf numFmtId="0" fontId="0" fillId="0" borderId="0" xfId="0" applyFill="1" applyBorder="1"/>
    <xf numFmtId="0" fontId="42" fillId="0" borderId="0" xfId="0" applyFont="1"/>
    <xf numFmtId="0" fontId="45" fillId="0" borderId="0" xfId="0" applyFont="1"/>
    <xf numFmtId="0" fontId="1" fillId="0" borderId="0" xfId="1" applyFill="1" applyBorder="1" applyAlignment="1">
      <alignment horizontal="left" vertical="top" wrapText="1"/>
    </xf>
    <xf numFmtId="0" fontId="3" fillId="0" borderId="3" xfId="1" applyFont="1" applyFill="1" applyBorder="1" applyAlignment="1">
      <alignment horizontal="left" vertical="top"/>
    </xf>
    <xf numFmtId="0" fontId="3" fillId="0" borderId="4" xfId="1" applyFont="1" applyFill="1" applyBorder="1" applyAlignment="1">
      <alignment horizontal="left" vertical="top"/>
    </xf>
    <xf numFmtId="0" fontId="47" fillId="0" borderId="3" xfId="1" applyFont="1" applyFill="1" applyBorder="1" applyAlignment="1">
      <alignment horizontal="left" vertical="top"/>
    </xf>
    <xf numFmtId="0" fontId="3" fillId="0" borderId="0" xfId="1" applyFont="1" applyFill="1" applyBorder="1" applyAlignment="1">
      <alignment vertical="top"/>
    </xf>
    <xf numFmtId="1" fontId="2" fillId="0" borderId="18" xfId="1" applyNumberFormat="1" applyFont="1" applyFill="1" applyBorder="1" applyAlignment="1">
      <alignment horizontal="center" vertical="top" shrinkToFit="1"/>
    </xf>
    <xf numFmtId="43" fontId="4" fillId="0" borderId="10" xfId="2" applyFont="1" applyFill="1" applyBorder="1" applyAlignment="1">
      <alignment horizontal="right" vertical="top" shrinkToFit="1"/>
    </xf>
    <xf numFmtId="0" fontId="8" fillId="0" borderId="0" xfId="1" applyFont="1" applyFill="1" applyBorder="1" applyAlignment="1">
      <alignment horizontal="left" vertical="top" wrapText="1"/>
    </xf>
    <xf numFmtId="1" fontId="2" fillId="0" borderId="19" xfId="1" applyNumberFormat="1" applyFont="1" applyFill="1" applyBorder="1" applyAlignment="1">
      <alignment horizontal="center" vertical="top" shrinkToFit="1"/>
    </xf>
    <xf numFmtId="0" fontId="3" fillId="0" borderId="19" xfId="1" applyFont="1" applyFill="1" applyBorder="1" applyAlignment="1">
      <alignment horizontal="center" vertical="top" wrapText="1"/>
    </xf>
    <xf numFmtId="4" fontId="2" fillId="0" borderId="15" xfId="1" applyNumberFormat="1" applyFont="1" applyFill="1" applyBorder="1" applyAlignment="1">
      <alignment vertical="top" shrinkToFit="1"/>
    </xf>
    <xf numFmtId="4" fontId="2" fillId="0" borderId="32" xfId="1" applyNumberFormat="1" applyFont="1" applyFill="1" applyBorder="1" applyAlignment="1">
      <alignment vertical="top" shrinkToFit="1"/>
    </xf>
    <xf numFmtId="0" fontId="1" fillId="0" borderId="13" xfId="1" applyFill="1" applyBorder="1" applyAlignment="1">
      <alignment horizontal="left" vertical="top"/>
    </xf>
    <xf numFmtId="43" fontId="4" fillId="0" borderId="14" xfId="2" applyFont="1" applyFill="1" applyBorder="1" applyAlignment="1">
      <alignment horizontal="right" vertical="top" shrinkToFit="1"/>
    </xf>
    <xf numFmtId="1" fontId="2" fillId="0" borderId="2" xfId="1" applyNumberFormat="1" applyFont="1" applyFill="1" applyBorder="1" applyAlignment="1">
      <alignment horizontal="center" vertical="top" shrinkToFit="1"/>
    </xf>
    <xf numFmtId="0" fontId="1" fillId="0" borderId="0" xfId="1" applyFill="1" applyBorder="1" applyAlignment="1">
      <alignment horizontal="left" vertical="top"/>
    </xf>
    <xf numFmtId="43" fontId="2" fillId="0" borderId="9" xfId="2" applyFont="1" applyFill="1" applyBorder="1" applyAlignment="1">
      <alignment horizontal="right" vertical="top" shrinkToFit="1"/>
    </xf>
    <xf numFmtId="43" fontId="2" fillId="0" borderId="14" xfId="2" applyFont="1" applyFill="1" applyBorder="1" applyAlignment="1">
      <alignment horizontal="right" vertical="top" shrinkToFit="1"/>
    </xf>
    <xf numFmtId="43" fontId="2" fillId="0" borderId="1" xfId="2" applyFont="1" applyFill="1" applyBorder="1" applyAlignment="1">
      <alignment horizontal="right" vertical="top" shrinkToFit="1"/>
    </xf>
    <xf numFmtId="4" fontId="4" fillId="0" borderId="15" xfId="1" applyNumberFormat="1" applyFont="1" applyFill="1" applyBorder="1" applyAlignment="1">
      <alignment vertical="top" shrinkToFit="1"/>
    </xf>
    <xf numFmtId="4" fontId="4" fillId="0" borderId="12" xfId="1" applyNumberFormat="1" applyFont="1" applyFill="1" applyBorder="1" applyAlignment="1">
      <alignment vertical="top" shrinkToFit="1"/>
    </xf>
    <xf numFmtId="43" fontId="4" fillId="0" borderId="14" xfId="2" applyFont="1" applyFill="1" applyBorder="1" applyAlignment="1">
      <alignment horizontal="left" vertical="top" indent="2" shrinkToFit="1"/>
    </xf>
    <xf numFmtId="43" fontId="4" fillId="0" borderId="15" xfId="2" applyFont="1" applyFill="1" applyBorder="1" applyAlignment="1">
      <alignment vertical="top" shrinkToFit="1"/>
    </xf>
    <xf numFmtId="43" fontId="4" fillId="0" borderId="32" xfId="2" applyFont="1" applyFill="1" applyBorder="1" applyAlignment="1">
      <alignment vertical="top" shrinkToFit="1"/>
    </xf>
    <xf numFmtId="4" fontId="4" fillId="0" borderId="11" xfId="1" applyNumberFormat="1" applyFont="1" applyFill="1" applyBorder="1" applyAlignment="1">
      <alignment vertical="top" shrinkToFit="1"/>
    </xf>
    <xf numFmtId="43" fontId="4" fillId="0" borderId="11" xfId="2" applyFont="1" applyFill="1" applyBorder="1" applyAlignment="1">
      <alignment vertical="top" shrinkToFit="1"/>
    </xf>
    <xf numFmtId="43" fontId="4" fillId="0" borderId="12" xfId="2" applyFont="1" applyFill="1" applyBorder="1" applyAlignment="1">
      <alignment vertical="top" shrinkToFit="1"/>
    </xf>
    <xf numFmtId="2" fontId="4" fillId="0" borderId="12" xfId="1" applyNumberFormat="1" applyFont="1" applyFill="1" applyBorder="1" applyAlignment="1">
      <alignment horizontal="right" vertical="top" shrinkToFit="1"/>
    </xf>
    <xf numFmtId="2" fontId="4" fillId="0" borderId="15" xfId="1" applyNumberFormat="1" applyFont="1" applyFill="1" applyBorder="1" applyAlignment="1">
      <alignment horizontal="right" vertical="top" shrinkToFit="1"/>
    </xf>
    <xf numFmtId="4" fontId="4" fillId="0" borderId="12" xfId="1" applyNumberFormat="1" applyFont="1" applyFill="1" applyBorder="1" applyAlignment="1">
      <alignment horizontal="right" vertical="top" shrinkToFit="1"/>
    </xf>
    <xf numFmtId="4" fontId="4" fillId="0" borderId="8" xfId="1" applyNumberFormat="1" applyFont="1" applyFill="1" applyBorder="1" applyAlignment="1">
      <alignment horizontal="right" vertical="top" shrinkToFit="1"/>
    </xf>
    <xf numFmtId="4" fontId="4" fillId="0" borderId="11" xfId="1" applyNumberFormat="1" applyFont="1" applyFill="1" applyBorder="1" applyAlignment="1">
      <alignment horizontal="right" vertical="top" shrinkToFit="1"/>
    </xf>
    <xf numFmtId="4" fontId="4" fillId="0" borderId="6" xfId="1" applyNumberFormat="1" applyFont="1" applyFill="1" applyBorder="1" applyAlignment="1">
      <alignment horizontal="right" vertical="top" shrinkToFit="1"/>
    </xf>
    <xf numFmtId="2" fontId="4" fillId="0" borderId="11" xfId="1" applyNumberFormat="1" applyFont="1" applyFill="1" applyBorder="1" applyAlignment="1">
      <alignment horizontal="right" vertical="top" shrinkToFit="1"/>
    </xf>
    <xf numFmtId="43" fontId="2" fillId="0" borderId="1" xfId="2" applyFont="1" applyFill="1" applyBorder="1" applyAlignment="1">
      <alignment horizontal="left" vertical="top" indent="3" shrinkToFit="1"/>
    </xf>
    <xf numFmtId="43" fontId="2" fillId="0" borderId="2" xfId="2" applyFont="1" applyFill="1" applyBorder="1" applyAlignment="1">
      <alignment horizontal="left" vertical="top" indent="3" shrinkToFit="1"/>
    </xf>
    <xf numFmtId="43" fontId="2" fillId="0" borderId="19" xfId="2" applyFont="1" applyFill="1" applyBorder="1" applyAlignment="1">
      <alignment horizontal="left" vertical="top" indent="2" shrinkToFit="1"/>
    </xf>
    <xf numFmtId="43" fontId="2" fillId="0" borderId="0" xfId="2" applyFont="1" applyFill="1" applyBorder="1" applyAlignment="1">
      <alignment horizontal="left" vertical="top" indent="3" shrinkToFit="1"/>
    </xf>
    <xf numFmtId="0" fontId="8" fillId="0" borderId="0" xfId="1" applyFont="1" applyFill="1" applyBorder="1" applyAlignment="1">
      <alignment horizontal="left" vertical="top"/>
    </xf>
    <xf numFmtId="0" fontId="52" fillId="0" borderId="0" xfId="1" applyFont="1" applyFill="1" applyBorder="1" applyAlignment="1">
      <alignment horizontal="left" vertical="top"/>
    </xf>
    <xf numFmtId="0" fontId="53" fillId="0" borderId="0" xfId="0" applyFont="1"/>
    <xf numFmtId="8" fontId="1" fillId="0" borderId="0" xfId="1" applyNumberFormat="1" applyFill="1" applyBorder="1" applyAlignment="1">
      <alignment horizontal="right" vertical="top"/>
    </xf>
    <xf numFmtId="8" fontId="52" fillId="0" borderId="0" xfId="1" applyNumberFormat="1" applyFont="1" applyFill="1" applyBorder="1" applyAlignment="1">
      <alignment horizontal="right" vertical="top"/>
    </xf>
    <xf numFmtId="8" fontId="52" fillId="0" borderId="0" xfId="1" applyNumberFormat="1" applyFont="1" applyFill="1" applyBorder="1" applyAlignment="1">
      <alignment horizontal="left" vertical="top"/>
    </xf>
    <xf numFmtId="10" fontId="4" fillId="0" borderId="18" xfId="1" applyNumberFormat="1" applyFont="1" applyFill="1" applyBorder="1" applyAlignment="1">
      <alignment horizontal="right" vertical="top" shrinkToFit="1"/>
    </xf>
    <xf numFmtId="43" fontId="4" fillId="0" borderId="18" xfId="2" applyFont="1" applyFill="1" applyBorder="1" applyAlignment="1">
      <alignment vertical="top" shrinkToFit="1"/>
    </xf>
    <xf numFmtId="10" fontId="4" fillId="0" borderId="18" xfId="1" applyNumberFormat="1" applyFont="1" applyFill="1" applyBorder="1" applyAlignment="1">
      <alignment vertical="top" shrinkToFit="1"/>
    </xf>
    <xf numFmtId="0" fontId="1" fillId="0" borderId="0" xfId="1" applyFill="1" applyBorder="1" applyAlignment="1">
      <alignment horizontal="right" vertical="top"/>
    </xf>
    <xf numFmtId="1" fontId="2" fillId="0" borderId="9" xfId="1" applyNumberFormat="1" applyFont="1" applyFill="1" applyBorder="1" applyAlignment="1">
      <alignment horizontal="center" vertical="top" shrinkToFit="1"/>
    </xf>
    <xf numFmtId="4" fontId="4" fillId="0" borderId="26" xfId="1" applyNumberFormat="1" applyFont="1" applyFill="1" applyBorder="1" applyAlignment="1">
      <alignment horizontal="right" vertical="top" shrinkToFit="1"/>
    </xf>
    <xf numFmtId="4" fontId="4" fillId="0" borderId="35" xfId="1" applyNumberFormat="1" applyFont="1" applyFill="1" applyBorder="1" applyAlignment="1">
      <alignment horizontal="right" vertical="top" shrinkToFit="1"/>
    </xf>
    <xf numFmtId="4" fontId="4" fillId="0" borderId="27" xfId="1" applyNumberFormat="1" applyFont="1" applyFill="1" applyBorder="1" applyAlignment="1">
      <alignment horizontal="right" vertical="top" shrinkToFit="1"/>
    </xf>
    <xf numFmtId="4" fontId="4" fillId="0" borderId="26" xfId="1" applyNumberFormat="1" applyFont="1" applyFill="1" applyBorder="1" applyAlignment="1">
      <alignment vertical="top" shrinkToFit="1"/>
    </xf>
    <xf numFmtId="4" fontId="4" fillId="0" borderId="35" xfId="1" applyNumberFormat="1" applyFont="1" applyFill="1" applyBorder="1" applyAlignment="1">
      <alignment vertical="top" shrinkToFit="1"/>
    </xf>
    <xf numFmtId="4" fontId="4" fillId="0" borderId="27" xfId="1" applyNumberFormat="1" applyFont="1" applyFill="1" applyBorder="1" applyAlignment="1">
      <alignment vertical="top" shrinkToFit="1"/>
    </xf>
    <xf numFmtId="43" fontId="2" fillId="0" borderId="11" xfId="2" applyFont="1" applyFill="1" applyBorder="1" applyAlignment="1">
      <alignment horizontal="center" vertical="top" shrinkToFit="1"/>
    </xf>
    <xf numFmtId="43" fontId="4" fillId="0" borderId="26" xfId="2" applyFont="1" applyFill="1" applyBorder="1" applyAlignment="1">
      <alignment horizontal="center" vertical="top" shrinkToFit="1"/>
    </xf>
    <xf numFmtId="43" fontId="4" fillId="0" borderId="27" xfId="2" applyFont="1" applyFill="1" applyBorder="1" applyAlignment="1">
      <alignment horizontal="center" vertical="top" shrinkToFit="1"/>
    </xf>
    <xf numFmtId="1" fontId="2" fillId="0" borderId="20" xfId="1" applyNumberFormat="1" applyFont="1" applyFill="1" applyBorder="1" applyAlignment="1">
      <alignment horizontal="center" vertical="top" shrinkToFit="1"/>
    </xf>
    <xf numFmtId="43" fontId="2" fillId="0" borderId="10" xfId="2" applyFont="1" applyFill="1" applyBorder="1" applyAlignment="1">
      <alignment horizontal="left" vertical="top" indent="2" shrinkToFit="1"/>
    </xf>
    <xf numFmtId="1" fontId="2" fillId="0" borderId="36" xfId="1" applyNumberFormat="1" applyFont="1" applyFill="1" applyBorder="1" applyAlignment="1">
      <alignment horizontal="center" vertical="top" shrinkToFit="1"/>
    </xf>
    <xf numFmtId="43" fontId="2" fillId="0" borderId="37" xfId="2" applyFont="1" applyFill="1" applyBorder="1" applyAlignment="1">
      <alignment horizontal="left" vertical="top" indent="2" shrinkToFit="1"/>
    </xf>
    <xf numFmtId="0" fontId="3" fillId="0" borderId="19" xfId="1" applyFont="1" applyFill="1" applyBorder="1" applyAlignment="1">
      <alignment horizontal="center" vertical="top"/>
    </xf>
    <xf numFmtId="43" fontId="2" fillId="0" borderId="15" xfId="2" applyFont="1" applyFill="1" applyBorder="1" applyAlignment="1">
      <alignment horizontal="right" vertical="top" shrinkToFit="1"/>
    </xf>
    <xf numFmtId="43" fontId="4" fillId="0" borderId="15" xfId="2" applyFont="1" applyFill="1" applyBorder="1" applyAlignment="1">
      <alignment horizontal="right" vertical="top" shrinkToFit="1"/>
    </xf>
    <xf numFmtId="43" fontId="2" fillId="0" borderId="2" xfId="2" applyFont="1" applyFill="1" applyBorder="1" applyAlignment="1">
      <alignment horizontal="right" vertical="top" shrinkToFit="1"/>
    </xf>
    <xf numFmtId="10" fontId="4" fillId="0" borderId="35" xfId="1" applyNumberFormat="1" applyFont="1" applyFill="1" applyBorder="1" applyAlignment="1">
      <alignment vertical="top" shrinkToFit="1"/>
    </xf>
    <xf numFmtId="10" fontId="4" fillId="0" borderId="27" xfId="1" applyNumberFormat="1" applyFont="1" applyFill="1" applyBorder="1" applyAlignment="1">
      <alignment vertical="top" shrinkToFit="1"/>
    </xf>
    <xf numFmtId="43" fontId="4" fillId="0" borderId="0" xfId="2" applyFont="1" applyFill="1" applyBorder="1" applyAlignment="1">
      <alignment vertical="top" shrinkToFit="1"/>
    </xf>
    <xf numFmtId="10" fontId="4" fillId="0" borderId="26" xfId="1" applyNumberFormat="1" applyFont="1" applyFill="1" applyBorder="1" applyAlignment="1">
      <alignment horizontal="right" vertical="top" shrinkToFit="1"/>
    </xf>
    <xf numFmtId="10" fontId="4" fillId="0" borderId="35" xfId="1" applyNumberFormat="1" applyFont="1" applyFill="1" applyBorder="1" applyAlignment="1">
      <alignment horizontal="right" vertical="top" shrinkToFit="1"/>
    </xf>
    <xf numFmtId="10" fontId="4" fillId="0" borderId="27" xfId="1" applyNumberFormat="1" applyFont="1" applyFill="1" applyBorder="1" applyAlignment="1">
      <alignment horizontal="right" vertical="top" shrinkToFit="1"/>
    </xf>
    <xf numFmtId="0" fontId="52" fillId="0" borderId="26" xfId="1" applyFont="1" applyFill="1" applyBorder="1" applyAlignment="1">
      <alignment horizontal="center" vertical="top" wrapText="1"/>
    </xf>
    <xf numFmtId="1" fontId="2" fillId="0" borderId="10" xfId="1" applyNumberFormat="1" applyFont="1" applyFill="1" applyBorder="1" applyAlignment="1">
      <alignment horizontal="center" vertical="top" shrinkToFit="1"/>
    </xf>
    <xf numFmtId="43" fontId="4" fillId="0" borderId="5" xfId="2" applyFont="1" applyFill="1" applyBorder="1" applyAlignment="1">
      <alignment vertical="top" shrinkToFit="1"/>
    </xf>
    <xf numFmtId="10" fontId="4" fillId="0" borderId="26" xfId="1" applyNumberFormat="1" applyFont="1" applyFill="1" applyBorder="1" applyAlignment="1">
      <alignment vertical="top" shrinkToFit="1"/>
    </xf>
    <xf numFmtId="43" fontId="4" fillId="0" borderId="11" xfId="2" applyFont="1" applyFill="1" applyBorder="1" applyAlignment="1">
      <alignment horizontal="right" vertical="top" shrinkToFit="1"/>
    </xf>
    <xf numFmtId="43" fontId="4" fillId="0" borderId="0" xfId="2" applyFont="1" applyFill="1" applyBorder="1" applyAlignment="1">
      <alignment horizontal="right" vertical="top" shrinkToFit="1"/>
    </xf>
    <xf numFmtId="43" fontId="4" fillId="0" borderId="0" xfId="2" applyFont="1" applyFill="1" applyBorder="1" applyAlignment="1">
      <alignment horizontal="left" vertical="top" shrinkToFit="1"/>
    </xf>
    <xf numFmtId="2" fontId="4" fillId="0" borderId="22" xfId="1" applyNumberFormat="1" applyFont="1" applyFill="1" applyBorder="1" applyAlignment="1">
      <alignment vertical="top" shrinkToFit="1"/>
    </xf>
    <xf numFmtId="2" fontId="4" fillId="0" borderId="24" xfId="1" applyNumberFormat="1" applyFont="1" applyFill="1" applyBorder="1" applyAlignment="1">
      <alignment vertical="top" shrinkToFit="1"/>
    </xf>
    <xf numFmtId="2" fontId="4" fillId="0" borderId="25" xfId="1" applyNumberFormat="1" applyFont="1" applyFill="1" applyBorder="1" applyAlignment="1">
      <alignment vertical="top" shrinkToFit="1"/>
    </xf>
    <xf numFmtId="0" fontId="1" fillId="0" borderId="0" xfId="1" applyFill="1" applyBorder="1" applyAlignment="1">
      <alignment horizontal="left" wrapText="1"/>
    </xf>
    <xf numFmtId="43" fontId="4" fillId="0" borderId="18" xfId="2" applyFont="1" applyFill="1" applyBorder="1" applyAlignment="1">
      <alignment horizontal="right" vertical="top" shrinkToFit="1"/>
    </xf>
    <xf numFmtId="43" fontId="4" fillId="0" borderId="15" xfId="2" applyFont="1" applyFill="1" applyBorder="1" applyAlignment="1">
      <alignment horizontal="left" vertical="top" shrinkToFit="1"/>
    </xf>
    <xf numFmtId="43" fontId="2" fillId="3" borderId="2" xfId="2" applyFont="1" applyFill="1" applyBorder="1" applyAlignment="1">
      <alignment vertical="top" shrinkToFit="1"/>
    </xf>
    <xf numFmtId="10" fontId="2" fillId="3" borderId="1" xfId="1" applyNumberFormat="1" applyFont="1" applyFill="1" applyBorder="1" applyAlignment="1">
      <alignment horizontal="right" vertical="top" shrinkToFit="1"/>
    </xf>
    <xf numFmtId="43" fontId="51" fillId="0" borderId="12" xfId="2" applyFont="1" applyFill="1" applyBorder="1" applyAlignment="1">
      <alignment vertical="top"/>
    </xf>
    <xf numFmtId="43" fontId="2" fillId="3" borderId="3" xfId="2" applyFont="1" applyFill="1" applyBorder="1" applyAlignment="1">
      <alignment vertical="top" shrinkToFit="1"/>
    </xf>
    <xf numFmtId="0" fontId="9" fillId="0" borderId="0" xfId="1" applyFont="1" applyFill="1" applyBorder="1" applyAlignment="1">
      <alignment horizontal="left" vertical="top"/>
    </xf>
    <xf numFmtId="0" fontId="40" fillId="0" borderId="35" xfId="1" applyFont="1" applyFill="1" applyBorder="1" applyAlignment="1">
      <alignment horizontal="left" vertical="top" wrapText="1"/>
    </xf>
    <xf numFmtId="0" fontId="40" fillId="0" borderId="27" xfId="1" applyFont="1" applyFill="1" applyBorder="1" applyAlignment="1">
      <alignment horizontal="left" vertical="top" wrapText="1"/>
    </xf>
    <xf numFmtId="0" fontId="49" fillId="0" borderId="26" xfId="1" applyFont="1" applyFill="1" applyBorder="1" applyAlignment="1">
      <alignment horizontal="left" vertical="top" wrapText="1"/>
    </xf>
    <xf numFmtId="0" fontId="49" fillId="0" borderId="35" xfId="1" applyFont="1" applyFill="1" applyBorder="1" applyAlignment="1">
      <alignment horizontal="left" vertical="top"/>
    </xf>
    <xf numFmtId="43" fontId="2" fillId="0" borderId="11" xfId="2" applyFont="1" applyFill="1" applyBorder="1" applyAlignment="1">
      <alignment horizontal="right" vertical="top" shrinkToFit="1"/>
    </xf>
    <xf numFmtId="43" fontId="2" fillId="0" borderId="26" xfId="2" applyFont="1" applyFill="1" applyBorder="1" applyAlignment="1">
      <alignment horizontal="right" vertical="top" shrinkToFit="1"/>
    </xf>
    <xf numFmtId="43" fontId="2" fillId="0" borderId="35" xfId="2" applyFont="1" applyFill="1" applyBorder="1" applyAlignment="1">
      <alignment horizontal="right" vertical="top" shrinkToFit="1"/>
    </xf>
    <xf numFmtId="43" fontId="2" fillId="0" borderId="27" xfId="2" applyFont="1" applyFill="1" applyBorder="1" applyAlignment="1">
      <alignment horizontal="right" vertical="top" shrinkToFit="1"/>
    </xf>
    <xf numFmtId="43" fontId="4" fillId="0" borderId="35" xfId="2" applyFont="1" applyFill="1" applyBorder="1" applyAlignment="1">
      <alignment horizontal="right" vertical="top" shrinkToFit="1"/>
    </xf>
    <xf numFmtId="0" fontId="27" fillId="3" borderId="3" xfId="1" applyFont="1" applyFill="1" applyBorder="1" applyAlignment="1">
      <alignment horizontal="right" vertical="top"/>
    </xf>
    <xf numFmtId="4" fontId="23" fillId="3" borderId="2" xfId="1" applyNumberFormat="1" applyFont="1" applyFill="1" applyBorder="1" applyAlignment="1">
      <alignment vertical="top" shrinkToFit="1"/>
    </xf>
    <xf numFmtId="0" fontId="1" fillId="0" borderId="4" xfId="1" applyFill="1" applyBorder="1" applyAlignment="1">
      <alignment vertical="top"/>
    </xf>
    <xf numFmtId="0" fontId="1" fillId="0" borderId="2" xfId="1" applyFill="1" applyBorder="1" applyAlignment="1">
      <alignment vertical="top"/>
    </xf>
    <xf numFmtId="0" fontId="27" fillId="3" borderId="2" xfId="1" applyFont="1" applyFill="1" applyBorder="1" applyAlignment="1">
      <alignment horizontal="right" vertical="top" wrapText="1"/>
    </xf>
    <xf numFmtId="0" fontId="30" fillId="0" borderId="1" xfId="1" applyFont="1" applyFill="1" applyBorder="1" applyAlignment="1">
      <alignment horizontal="left" vertical="top" wrapText="1" indent="2"/>
    </xf>
    <xf numFmtId="0" fontId="14" fillId="0" borderId="6" xfId="1" applyFont="1" applyFill="1" applyBorder="1" applyAlignment="1">
      <alignment vertical="top"/>
    </xf>
    <xf numFmtId="0" fontId="14" fillId="0" borderId="12" xfId="1" applyFont="1" applyFill="1" applyBorder="1" applyAlignment="1">
      <alignment vertical="top"/>
    </xf>
    <xf numFmtId="0" fontId="14" fillId="0" borderId="8" xfId="1" applyFont="1" applyFill="1" applyBorder="1" applyAlignment="1">
      <alignment vertical="top"/>
    </xf>
    <xf numFmtId="0" fontId="14" fillId="0" borderId="2" xfId="1" applyFont="1" applyFill="1" applyBorder="1" applyAlignment="1">
      <alignment vertical="top"/>
    </xf>
    <xf numFmtId="0" fontId="14" fillId="0" borderId="3" xfId="1" applyFont="1" applyFill="1" applyBorder="1" applyAlignment="1">
      <alignment vertical="top"/>
    </xf>
    <xf numFmtId="0" fontId="14" fillId="0" borderId="4" xfId="1" applyFont="1" applyFill="1" applyBorder="1" applyAlignment="1">
      <alignment vertical="top"/>
    </xf>
    <xf numFmtId="1" fontId="15" fillId="0" borderId="3" xfId="1" applyNumberFormat="1" applyFont="1" applyFill="1" applyBorder="1" applyAlignment="1">
      <alignment vertical="top" shrinkToFit="1"/>
    </xf>
    <xf numFmtId="1" fontId="15" fillId="0" borderId="4" xfId="1" applyNumberFormat="1" applyFont="1" applyFill="1" applyBorder="1" applyAlignment="1">
      <alignment vertical="top" shrinkToFit="1"/>
    </xf>
    <xf numFmtId="0" fontId="30" fillId="0" borderId="2" xfId="1" applyFont="1" applyFill="1" applyBorder="1" applyAlignment="1">
      <alignment vertical="top"/>
    </xf>
    <xf numFmtId="0" fontId="30" fillId="0" borderId="9" xfId="1" applyFont="1" applyFill="1" applyBorder="1" applyAlignment="1">
      <alignment horizontal="center" vertical="top"/>
    </xf>
    <xf numFmtId="0" fontId="14" fillId="0" borderId="11" xfId="1" applyFont="1" applyFill="1" applyBorder="1" applyAlignment="1">
      <alignment horizontal="center" vertical="top"/>
    </xf>
    <xf numFmtId="4" fontId="4" fillId="0" borderId="15" xfId="1" applyNumberFormat="1" applyFont="1" applyFill="1" applyBorder="1" applyAlignment="1">
      <alignment horizontal="right" vertical="top" shrinkToFit="1"/>
    </xf>
    <xf numFmtId="0" fontId="1" fillId="0" borderId="0" xfId="1" applyFill="1" applyBorder="1" applyAlignment="1">
      <alignment horizontal="left" vertical="top"/>
    </xf>
    <xf numFmtId="0" fontId="40" fillId="0" borderId="0" xfId="1" applyFont="1" applyFill="1" applyBorder="1" applyAlignment="1">
      <alignment horizontal="left" vertical="top"/>
    </xf>
    <xf numFmtId="0" fontId="50" fillId="0" borderId="0" xfId="0" applyFont="1" applyAlignment="1"/>
    <xf numFmtId="0" fontId="40" fillId="0" borderId="0" xfId="1" applyFont="1" applyFill="1" applyBorder="1" applyAlignment="1">
      <alignment vertical="top"/>
    </xf>
    <xf numFmtId="0" fontId="1" fillId="0" borderId="9" xfId="1" applyFill="1" applyBorder="1" applyAlignment="1">
      <alignment horizontal="center" vertical="top" wrapText="1"/>
    </xf>
    <xf numFmtId="0" fontId="41" fillId="0" borderId="27" xfId="1" applyFont="1" applyFill="1" applyBorder="1" applyAlignment="1">
      <alignment vertical="top" wrapText="1"/>
    </xf>
    <xf numFmtId="0" fontId="18" fillId="0" borderId="5" xfId="1" applyFont="1" applyFill="1" applyBorder="1" applyAlignment="1">
      <alignment vertical="center"/>
    </xf>
    <xf numFmtId="0" fontId="18" fillId="0" borderId="7" xfId="1" applyFont="1" applyFill="1" applyBorder="1" applyAlignment="1">
      <alignment vertical="top" wrapText="1"/>
    </xf>
    <xf numFmtId="0" fontId="19" fillId="0" borderId="11" xfId="1" applyFont="1" applyFill="1" applyBorder="1" applyAlignment="1">
      <alignment horizontal="center" vertical="top" wrapText="1"/>
    </xf>
    <xf numFmtId="0" fontId="19" fillId="0" borderId="9" xfId="1" applyFont="1" applyFill="1" applyBorder="1" applyAlignment="1">
      <alignment horizontal="center" vertical="top" wrapText="1"/>
    </xf>
    <xf numFmtId="0" fontId="33" fillId="0" borderId="35" xfId="1" applyFont="1" applyFill="1" applyBorder="1" applyAlignment="1">
      <alignment vertical="top"/>
    </xf>
    <xf numFmtId="0" fontId="4" fillId="0" borderId="35" xfId="1" applyNumberFormat="1" applyFont="1" applyFill="1" applyBorder="1" applyAlignment="1">
      <alignment vertical="top"/>
    </xf>
    <xf numFmtId="0" fontId="8" fillId="0" borderId="35" xfId="1" applyFont="1" applyFill="1" applyBorder="1" applyAlignment="1">
      <alignment vertical="top"/>
    </xf>
    <xf numFmtId="0" fontId="33" fillId="0" borderId="35" xfId="1" applyFont="1" applyFill="1" applyBorder="1" applyAlignment="1">
      <alignment vertical="top" wrapText="1"/>
    </xf>
    <xf numFmtId="10" fontId="4" fillId="0" borderId="6" xfId="1" applyNumberFormat="1" applyFont="1" applyFill="1" applyBorder="1" applyAlignment="1">
      <alignment horizontal="right" vertical="top" shrinkToFit="1"/>
    </xf>
    <xf numFmtId="10" fontId="4" fillId="0" borderId="13" xfId="1" applyNumberFormat="1" applyFont="1" applyFill="1" applyBorder="1" applyAlignment="1">
      <alignment horizontal="right" vertical="top" shrinkToFit="1"/>
    </xf>
    <xf numFmtId="10" fontId="4" fillId="0" borderId="8" xfId="1" applyNumberFormat="1" applyFont="1" applyFill="1" applyBorder="1" applyAlignment="1">
      <alignment horizontal="right" vertical="top" shrinkToFit="1"/>
    </xf>
    <xf numFmtId="0" fontId="30" fillId="0" borderId="9" xfId="1" applyFont="1" applyFill="1" applyBorder="1" applyAlignment="1">
      <alignment horizontal="left" vertical="top" wrapText="1" indent="1"/>
    </xf>
    <xf numFmtId="166" fontId="4" fillId="0" borderId="26" xfId="1" applyNumberFormat="1" applyFont="1" applyFill="1" applyBorder="1" applyAlignment="1">
      <alignment horizontal="right" vertical="top" shrinkToFit="1"/>
    </xf>
    <xf numFmtId="166" fontId="4" fillId="0" borderId="35" xfId="1" applyNumberFormat="1" applyFont="1" applyFill="1" applyBorder="1" applyAlignment="1">
      <alignment horizontal="right" vertical="top" shrinkToFit="1"/>
    </xf>
    <xf numFmtId="166" fontId="4" fillId="0" borderId="27" xfId="1" applyNumberFormat="1" applyFont="1" applyFill="1" applyBorder="1" applyAlignment="1">
      <alignment horizontal="right" vertical="top" shrinkToFit="1"/>
    </xf>
    <xf numFmtId="171" fontId="4" fillId="0" borderId="35" xfId="1" applyNumberFormat="1" applyFont="1" applyFill="1" applyBorder="1" applyAlignment="1">
      <alignment horizontal="right" vertical="top" shrinkToFit="1"/>
    </xf>
    <xf numFmtId="0" fontId="53" fillId="0" borderId="18" xfId="0" applyFont="1" applyBorder="1"/>
    <xf numFmtId="3" fontId="53" fillId="0" borderId="18" xfId="0" applyNumberFormat="1" applyFont="1" applyBorder="1"/>
    <xf numFmtId="0" fontId="3" fillId="0" borderId="5" xfId="1" applyFont="1" applyFill="1" applyBorder="1" applyAlignment="1">
      <alignment vertical="top"/>
    </xf>
    <xf numFmtId="0" fontId="52" fillId="0" borderId="18" xfId="1" applyFont="1" applyFill="1" applyBorder="1" applyAlignment="1">
      <alignment vertical="top"/>
    </xf>
    <xf numFmtId="0" fontId="52" fillId="0" borderId="26" xfId="1" applyFont="1" applyFill="1" applyBorder="1" applyAlignment="1">
      <alignment vertical="top"/>
    </xf>
    <xf numFmtId="0" fontId="52" fillId="0" borderId="21" xfId="1" applyFont="1" applyFill="1" applyBorder="1" applyAlignment="1">
      <alignment vertical="top"/>
    </xf>
    <xf numFmtId="0" fontId="52" fillId="0" borderId="23" xfId="1" applyFont="1" applyFill="1" applyBorder="1" applyAlignment="1">
      <alignment vertical="top"/>
    </xf>
    <xf numFmtId="0" fontId="52" fillId="0" borderId="31" xfId="1" applyFont="1" applyFill="1" applyBorder="1" applyAlignment="1">
      <alignment vertical="top"/>
    </xf>
    <xf numFmtId="0" fontId="52" fillId="0" borderId="27" xfId="1" applyFont="1" applyFill="1" applyBorder="1" applyAlignment="1">
      <alignment vertical="top"/>
    </xf>
    <xf numFmtId="0" fontId="52" fillId="0" borderId="27" xfId="1" applyFont="1" applyFill="1" applyBorder="1" applyAlignment="1">
      <alignment vertical="top" wrapText="1"/>
    </xf>
    <xf numFmtId="0" fontId="2" fillId="0" borderId="1" xfId="1" applyFont="1" applyFill="1" applyBorder="1" applyAlignment="1">
      <alignment horizontal="left" vertical="top" wrapText="1" indent="2"/>
    </xf>
    <xf numFmtId="0" fontId="2" fillId="0" borderId="1" xfId="1" applyFont="1" applyFill="1" applyBorder="1" applyAlignment="1">
      <alignment horizontal="left" vertical="top" wrapText="1" indent="1"/>
    </xf>
    <xf numFmtId="0" fontId="2" fillId="0" borderId="1" xfId="1" applyFont="1" applyFill="1" applyBorder="1" applyAlignment="1">
      <alignment horizontal="center" vertical="top" wrapText="1"/>
    </xf>
    <xf numFmtId="0" fontId="1" fillId="0" borderId="3" xfId="1" applyFill="1" applyBorder="1" applyAlignment="1">
      <alignment vertical="top" wrapText="1"/>
    </xf>
    <xf numFmtId="0" fontId="1" fillId="0" borderId="5" xfId="1" applyFill="1" applyBorder="1" applyAlignment="1">
      <alignment vertical="top"/>
    </xf>
    <xf numFmtId="0" fontId="1" fillId="0" borderId="7" xfId="1" applyFill="1" applyBorder="1" applyAlignment="1">
      <alignment vertical="top"/>
    </xf>
    <xf numFmtId="0" fontId="1" fillId="0" borderId="3" xfId="1" applyFill="1" applyBorder="1" applyAlignment="1">
      <alignment vertical="top"/>
    </xf>
    <xf numFmtId="0" fontId="3" fillId="0" borderId="5" xfId="1" applyFont="1" applyFill="1" applyBorder="1" applyAlignment="1">
      <alignment vertical="center"/>
    </xf>
    <xf numFmtId="8" fontId="62" fillId="0" borderId="0" xfId="1" applyNumberFormat="1" applyFont="1" applyFill="1" applyBorder="1" applyAlignment="1">
      <alignment horizontal="right" vertical="top"/>
    </xf>
    <xf numFmtId="0" fontId="60" fillId="0" borderId="0" xfId="0" applyFont="1" applyAlignment="1"/>
    <xf numFmtId="0" fontId="57" fillId="0" borderId="0" xfId="1" applyFont="1" applyFill="1" applyBorder="1" applyAlignment="1">
      <alignment vertical="top"/>
    </xf>
    <xf numFmtId="0" fontId="52" fillId="0" borderId="0" xfId="1" applyFont="1" applyFill="1" applyBorder="1" applyAlignment="1">
      <alignment vertical="top"/>
    </xf>
    <xf numFmtId="0" fontId="4" fillId="0" borderId="0" xfId="1" applyFont="1" applyFill="1" applyBorder="1" applyAlignment="1">
      <alignment vertical="top" wrapText="1"/>
    </xf>
    <xf numFmtId="0" fontId="1" fillId="0" borderId="0" xfId="1" applyFill="1" applyBorder="1" applyAlignment="1">
      <alignment vertical="top" wrapText="1"/>
    </xf>
    <xf numFmtId="0" fontId="1" fillId="0" borderId="7" xfId="1" applyFill="1" applyBorder="1" applyAlignment="1">
      <alignment vertical="top" wrapText="1"/>
    </xf>
    <xf numFmtId="0" fontId="11" fillId="0" borderId="0" xfId="1" applyFont="1" applyFill="1" applyBorder="1" applyAlignment="1">
      <alignment horizontal="left" vertical="top"/>
    </xf>
    <xf numFmtId="0" fontId="31" fillId="0" borderId="0" xfId="1" applyFont="1" applyFill="1" applyBorder="1" applyAlignment="1">
      <alignment horizontal="left" vertical="top"/>
    </xf>
    <xf numFmtId="0" fontId="7" fillId="0" borderId="0" xfId="1" applyFont="1" applyFill="1" applyBorder="1" applyAlignment="1">
      <alignment horizontal="left" vertical="top"/>
    </xf>
    <xf numFmtId="0" fontId="30" fillId="0" borderId="16" xfId="1" applyFont="1" applyFill="1" applyBorder="1" applyAlignment="1">
      <alignment horizontal="center" vertical="top" wrapText="1"/>
    </xf>
    <xf numFmtId="0" fontId="2" fillId="0" borderId="16" xfId="1" applyFont="1" applyFill="1" applyBorder="1" applyAlignment="1">
      <alignment horizontal="center" vertical="top" wrapText="1"/>
    </xf>
    <xf numFmtId="0" fontId="2" fillId="0" borderId="17" xfId="1" applyFont="1" applyFill="1" applyBorder="1" applyAlignment="1">
      <alignment horizontal="center" vertical="top" wrapText="1"/>
    </xf>
    <xf numFmtId="0" fontId="1" fillId="0" borderId="11" xfId="1" applyFill="1" applyBorder="1" applyAlignment="1">
      <alignment horizontal="center" vertical="top" wrapText="1"/>
    </xf>
    <xf numFmtId="0" fontId="53" fillId="0" borderId="18" xfId="0" applyFont="1" applyBorder="1" applyAlignment="1">
      <alignment horizontal="center"/>
    </xf>
    <xf numFmtId="170" fontId="4" fillId="0" borderId="26" xfId="1" applyNumberFormat="1" applyFont="1" applyFill="1" applyBorder="1" applyAlignment="1">
      <alignment horizontal="right" vertical="top" shrinkToFit="1"/>
    </xf>
    <xf numFmtId="170" fontId="4" fillId="0" borderId="35" xfId="1" applyNumberFormat="1" applyFont="1" applyFill="1" applyBorder="1" applyAlignment="1">
      <alignment horizontal="right" vertical="top" shrinkToFit="1"/>
    </xf>
    <xf numFmtId="170" fontId="4" fillId="0" borderId="27" xfId="1" applyNumberFormat="1" applyFont="1" applyFill="1" applyBorder="1" applyAlignment="1">
      <alignment horizontal="right" vertical="top" shrinkToFit="1"/>
    </xf>
    <xf numFmtId="0" fontId="38" fillId="0" borderId="0" xfId="1" applyFont="1" applyFill="1" applyBorder="1" applyAlignment="1">
      <alignment horizontal="left" vertical="top"/>
    </xf>
    <xf numFmtId="0" fontId="30" fillId="0" borderId="0" xfId="1" applyFont="1" applyFill="1" applyBorder="1" applyAlignment="1">
      <alignment horizontal="left" vertical="top"/>
    </xf>
    <xf numFmtId="43" fontId="51" fillId="0" borderId="7" xfId="2" applyFont="1" applyFill="1" applyBorder="1" applyAlignment="1">
      <alignment vertical="top"/>
    </xf>
    <xf numFmtId="0" fontId="3" fillId="3" borderId="9" xfId="1" applyFont="1" applyFill="1" applyBorder="1" applyAlignment="1">
      <alignment horizontal="center" vertical="top" wrapText="1"/>
    </xf>
    <xf numFmtId="10" fontId="4" fillId="0" borderId="26" xfId="2" applyNumberFormat="1" applyFont="1" applyFill="1" applyBorder="1" applyAlignment="1">
      <alignment horizontal="right" vertical="top" shrinkToFit="1"/>
    </xf>
    <xf numFmtId="10" fontId="51" fillId="0" borderId="27" xfId="1" applyNumberFormat="1" applyFont="1" applyFill="1" applyBorder="1" applyAlignment="1">
      <alignment horizontal="right" vertical="top"/>
    </xf>
    <xf numFmtId="10" fontId="2" fillId="3" borderId="18" xfId="1" applyNumberFormat="1" applyFont="1" applyFill="1" applyBorder="1" applyAlignment="1">
      <alignment horizontal="right" vertical="top" shrinkToFit="1"/>
    </xf>
    <xf numFmtId="0" fontId="27" fillId="3" borderId="5" xfId="1" applyFont="1" applyFill="1" applyBorder="1" applyAlignment="1">
      <alignment horizontal="center" vertical="top"/>
    </xf>
    <xf numFmtId="0" fontId="27" fillId="3" borderId="11" xfId="1" applyFont="1" applyFill="1" applyBorder="1" applyAlignment="1">
      <alignment horizontal="center" vertical="top"/>
    </xf>
    <xf numFmtId="0" fontId="27" fillId="3" borderId="7" xfId="1" applyFont="1" applyFill="1" applyBorder="1" applyAlignment="1">
      <alignment horizontal="right" vertical="top"/>
    </xf>
    <xf numFmtId="43" fontId="23" fillId="3" borderId="12" xfId="2" applyFont="1" applyFill="1" applyBorder="1" applyAlignment="1">
      <alignment vertical="top" shrinkToFit="1"/>
    </xf>
    <xf numFmtId="0" fontId="27" fillId="3" borderId="12" xfId="1" applyFont="1" applyFill="1" applyBorder="1" applyAlignment="1">
      <alignment horizontal="right" vertical="top"/>
    </xf>
    <xf numFmtId="43" fontId="6" fillId="0" borderId="26" xfId="2" applyFont="1" applyFill="1" applyBorder="1" applyAlignment="1">
      <alignment vertical="top" shrinkToFit="1"/>
    </xf>
    <xf numFmtId="43" fontId="6" fillId="0" borderId="27" xfId="2" applyFont="1" applyFill="1" applyBorder="1" applyAlignment="1">
      <alignment vertical="center" shrinkToFit="1"/>
    </xf>
    <xf numFmtId="43" fontId="6" fillId="0" borderId="26" xfId="2" applyFont="1" applyFill="1" applyBorder="1" applyAlignment="1">
      <alignment horizontal="center" vertical="top" shrinkToFit="1"/>
    </xf>
    <xf numFmtId="0" fontId="27" fillId="3" borderId="18" xfId="1" applyFont="1" applyFill="1" applyBorder="1" applyAlignment="1">
      <alignment horizontal="center" vertical="top"/>
    </xf>
    <xf numFmtId="0" fontId="27" fillId="3" borderId="15" xfId="1" applyFont="1" applyFill="1" applyBorder="1" applyAlignment="1">
      <alignment vertical="top"/>
    </xf>
    <xf numFmtId="0" fontId="27" fillId="3" borderId="27" xfId="1" applyFont="1" applyFill="1" applyBorder="1" applyAlignment="1">
      <alignment horizontal="center" vertical="top"/>
    </xf>
    <xf numFmtId="43" fontId="23" fillId="3" borderId="18" xfId="2" applyFont="1" applyFill="1" applyBorder="1" applyAlignment="1">
      <alignment vertical="top" shrinkToFit="1"/>
    </xf>
    <xf numFmtId="0" fontId="6" fillId="0" borderId="21" xfId="1" applyFont="1" applyFill="1" applyBorder="1" applyAlignment="1">
      <alignment vertical="top"/>
    </xf>
    <xf numFmtId="0" fontId="6" fillId="0" borderId="23" xfId="1" applyFont="1" applyFill="1" applyBorder="1" applyAlignment="1">
      <alignment vertical="top"/>
    </xf>
    <xf numFmtId="0" fontId="6" fillId="0" borderId="23" xfId="1" applyFont="1" applyFill="1" applyBorder="1" applyAlignment="1">
      <alignment vertical="center"/>
    </xf>
    <xf numFmtId="0" fontId="6" fillId="0" borderId="31" xfId="1" applyFont="1" applyFill="1" applyBorder="1" applyAlignment="1">
      <alignment vertical="top"/>
    </xf>
    <xf numFmtId="4" fontId="23" fillId="3" borderId="12" xfId="1" applyNumberFormat="1" applyFont="1" applyFill="1" applyBorder="1" applyAlignment="1">
      <alignment vertical="top" shrinkToFit="1"/>
    </xf>
    <xf numFmtId="4" fontId="6" fillId="0" borderId="26" xfId="1" applyNumberFormat="1" applyFont="1" applyFill="1" applyBorder="1" applyAlignment="1">
      <alignment vertical="top" shrinkToFit="1"/>
    </xf>
    <xf numFmtId="4" fontId="6" fillId="0" borderId="35" xfId="1" applyNumberFormat="1" applyFont="1" applyFill="1" applyBorder="1" applyAlignment="1">
      <alignment vertical="top" shrinkToFit="1"/>
    </xf>
    <xf numFmtId="4" fontId="6" fillId="0" borderId="35" xfId="1" applyNumberFormat="1" applyFont="1" applyFill="1" applyBorder="1" applyAlignment="1">
      <alignment vertical="center" shrinkToFit="1"/>
    </xf>
    <xf numFmtId="4" fontId="6" fillId="0" borderId="27" xfId="1" applyNumberFormat="1" applyFont="1" applyFill="1" applyBorder="1" applyAlignment="1">
      <alignment vertical="top" shrinkToFit="1"/>
    </xf>
    <xf numFmtId="4" fontId="6" fillId="0" borderId="21" xfId="1" applyNumberFormat="1" applyFont="1" applyFill="1" applyBorder="1" applyAlignment="1">
      <alignment vertical="top" shrinkToFit="1"/>
    </xf>
    <xf numFmtId="4" fontId="6" fillId="0" borderId="23" xfId="1" applyNumberFormat="1" applyFont="1" applyFill="1" applyBorder="1" applyAlignment="1">
      <alignment vertical="top" shrinkToFit="1"/>
    </xf>
    <xf numFmtId="4" fontId="6" fillId="0" borderId="23" xfId="1" applyNumberFormat="1" applyFont="1" applyFill="1" applyBorder="1" applyAlignment="1">
      <alignment vertical="center" shrinkToFit="1"/>
    </xf>
    <xf numFmtId="4" fontId="6" fillId="0" borderId="31" xfId="1" applyNumberFormat="1" applyFont="1" applyFill="1" applyBorder="1" applyAlignment="1">
      <alignment vertical="top" shrinkToFit="1"/>
    </xf>
    <xf numFmtId="0" fontId="13" fillId="0" borderId="21" xfId="1" applyFont="1" applyFill="1" applyBorder="1" applyAlignment="1">
      <alignment vertical="top" wrapText="1"/>
    </xf>
    <xf numFmtId="0" fontId="27" fillId="3" borderId="15" xfId="1" applyFont="1" applyFill="1" applyBorder="1" applyAlignment="1">
      <alignment horizontal="center" vertical="top"/>
    </xf>
    <xf numFmtId="4" fontId="23" fillId="3" borderId="18" xfId="1" applyNumberFormat="1" applyFont="1" applyFill="1" applyBorder="1" applyAlignment="1">
      <alignment vertical="top" shrinkToFit="1"/>
    </xf>
    <xf numFmtId="0" fontId="13" fillId="0" borderId="26" xfId="1" applyFont="1" applyFill="1" applyBorder="1" applyAlignment="1">
      <alignment horizontal="left" vertical="top"/>
    </xf>
    <xf numFmtId="0" fontId="28" fillId="0" borderId="0" xfId="1" applyFont="1" applyFill="1" applyBorder="1" applyAlignment="1">
      <alignment horizontal="left" vertical="center" wrapText="1" indent="1"/>
    </xf>
    <xf numFmtId="0" fontId="28" fillId="0" borderId="34" xfId="1" applyFont="1" applyFill="1" applyBorder="1" applyAlignment="1">
      <alignment horizontal="left" vertical="top" wrapText="1"/>
    </xf>
    <xf numFmtId="0" fontId="28" fillId="0" borderId="26" xfId="1" applyFont="1" applyFill="1" applyBorder="1" applyAlignment="1">
      <alignment horizontal="center" vertical="center" wrapText="1"/>
    </xf>
    <xf numFmtId="0" fontId="28" fillId="0" borderId="35" xfId="1" applyFont="1" applyFill="1" applyBorder="1" applyAlignment="1">
      <alignment horizontal="center" vertical="center" wrapText="1"/>
    </xf>
    <xf numFmtId="0" fontId="1" fillId="0" borderId="35" xfId="1" applyFill="1" applyBorder="1" applyAlignment="1">
      <alignment horizontal="left" vertical="center" wrapText="1" indent="1"/>
    </xf>
    <xf numFmtId="0" fontId="1" fillId="0" borderId="27" xfId="1" applyFill="1" applyBorder="1" applyAlignment="1">
      <alignment horizontal="left" vertical="top" wrapText="1" indent="1"/>
    </xf>
    <xf numFmtId="0" fontId="28" fillId="0" borderId="27" xfId="1" applyFont="1" applyFill="1" applyBorder="1" applyAlignment="1">
      <alignment horizontal="center" vertical="top" wrapText="1"/>
    </xf>
    <xf numFmtId="0" fontId="1" fillId="0" borderId="35" xfId="1" applyFill="1" applyBorder="1" applyAlignment="1">
      <alignment horizontal="left" vertical="top" wrapText="1"/>
    </xf>
    <xf numFmtId="0" fontId="1" fillId="0" borderId="27" xfId="1" applyFill="1" applyBorder="1" applyAlignment="1">
      <alignment horizontal="left" vertical="top" wrapText="1"/>
    </xf>
    <xf numFmtId="0" fontId="28" fillId="0" borderId="35" xfId="1" applyFont="1" applyFill="1" applyBorder="1" applyAlignment="1">
      <alignment horizontal="right" vertical="center" wrapText="1" indent="1"/>
    </xf>
    <xf numFmtId="0" fontId="28" fillId="0" borderId="27" xfId="1" applyFont="1" applyFill="1" applyBorder="1" applyAlignment="1">
      <alignment horizontal="right" vertical="top" wrapText="1" indent="1"/>
    </xf>
    <xf numFmtId="0" fontId="1" fillId="0" borderId="26" xfId="1" applyFill="1" applyBorder="1" applyAlignment="1">
      <alignment horizontal="left" vertical="center" wrapText="1"/>
    </xf>
    <xf numFmtId="0" fontId="1" fillId="0" borderId="35" xfId="1" applyFill="1" applyBorder="1" applyAlignment="1">
      <alignment horizontal="left" vertical="center" wrapText="1"/>
    </xf>
    <xf numFmtId="1" fontId="23" fillId="3" borderId="11" xfId="1" applyNumberFormat="1" applyFont="1" applyFill="1" applyBorder="1" applyAlignment="1">
      <alignment horizontal="center" vertical="top" shrinkToFit="1"/>
    </xf>
    <xf numFmtId="0" fontId="2" fillId="0" borderId="38" xfId="1" applyFont="1" applyFill="1" applyBorder="1" applyAlignment="1">
      <alignment horizontal="center" vertical="top" wrapText="1"/>
    </xf>
    <xf numFmtId="0" fontId="1" fillId="0" borderId="14" xfId="1" applyFill="1" applyBorder="1" applyAlignment="1">
      <alignment horizontal="center" vertical="top" wrapText="1"/>
    </xf>
    <xf numFmtId="0" fontId="2" fillId="0" borderId="15" xfId="1" applyFont="1" applyFill="1" applyBorder="1" applyAlignment="1">
      <alignment horizontal="left" vertical="top" wrapText="1" indent="1"/>
    </xf>
    <xf numFmtId="0" fontId="8" fillId="0" borderId="18" xfId="1" applyFont="1" applyFill="1" applyBorder="1" applyAlignment="1">
      <alignment horizontal="center" vertical="top" wrapText="1"/>
    </xf>
    <xf numFmtId="0" fontId="64" fillId="0" borderId="0" xfId="0" applyFont="1"/>
    <xf numFmtId="0" fontId="8" fillId="0" borderId="0" xfId="1" applyFont="1" applyFill="1" applyBorder="1" applyAlignment="1">
      <alignment horizontal="left" vertical="center"/>
    </xf>
    <xf numFmtId="43" fontId="0" fillId="0" borderId="0" xfId="2" applyFont="1"/>
    <xf numFmtId="10" fontId="0" fillId="0" borderId="0" xfId="0" applyNumberFormat="1"/>
    <xf numFmtId="0" fontId="30" fillId="0" borderId="9" xfId="1" applyFont="1" applyFill="1" applyBorder="1" applyAlignment="1">
      <alignment horizontal="center" vertical="top" wrapText="1"/>
    </xf>
    <xf numFmtId="0" fontId="8" fillId="0" borderId="0" xfId="1" applyFont="1" applyFill="1" applyBorder="1" applyAlignment="1">
      <alignment vertical="top"/>
    </xf>
    <xf numFmtId="10" fontId="17" fillId="0" borderId="2" xfId="1" applyNumberFormat="1" applyFont="1" applyFill="1" applyBorder="1" applyAlignment="1">
      <alignment vertical="top" shrinkToFit="1"/>
    </xf>
    <xf numFmtId="10" fontId="17" fillId="0" borderId="3" xfId="1" applyNumberFormat="1" applyFont="1" applyFill="1" applyBorder="1" applyAlignment="1">
      <alignment vertical="top" shrinkToFit="1"/>
    </xf>
    <xf numFmtId="10" fontId="17" fillId="0" borderId="4" xfId="1" applyNumberFormat="1" applyFont="1" applyFill="1" applyBorder="1" applyAlignment="1">
      <alignment vertical="top" shrinkToFit="1"/>
    </xf>
    <xf numFmtId="10" fontId="17" fillId="0" borderId="1" xfId="1" applyNumberFormat="1" applyFont="1" applyFill="1" applyBorder="1" applyAlignment="1">
      <alignment horizontal="right" vertical="top" shrinkToFit="1"/>
    </xf>
    <xf numFmtId="0" fontId="8" fillId="0" borderId="9" xfId="1" applyFont="1" applyFill="1" applyBorder="1" applyAlignment="1">
      <alignment horizontal="center" vertical="top" wrapText="1"/>
    </xf>
    <xf numFmtId="10" fontId="64" fillId="0" borderId="18" xfId="0" applyNumberFormat="1" applyFont="1" applyBorder="1" applyAlignment="1">
      <alignment vertical="top"/>
    </xf>
    <xf numFmtId="0" fontId="1" fillId="0" borderId="2" xfId="1" applyFill="1" applyBorder="1" applyAlignment="1"/>
    <xf numFmtId="0" fontId="1" fillId="0" borderId="4" xfId="1" applyFill="1" applyBorder="1" applyAlignment="1"/>
    <xf numFmtId="1" fontId="17" fillId="0" borderId="2" xfId="1" applyNumberFormat="1" applyFont="1" applyFill="1" applyBorder="1" applyAlignment="1">
      <alignment shrinkToFit="1"/>
    </xf>
    <xf numFmtId="1" fontId="17" fillId="0" borderId="4" xfId="1" applyNumberFormat="1" applyFont="1" applyFill="1" applyBorder="1" applyAlignment="1">
      <alignment shrinkToFit="1"/>
    </xf>
    <xf numFmtId="3" fontId="17" fillId="0" borderId="2" xfId="1" applyNumberFormat="1" applyFont="1" applyFill="1" applyBorder="1" applyAlignment="1">
      <alignment shrinkToFit="1"/>
    </xf>
    <xf numFmtId="3" fontId="17" fillId="0" borderId="3" xfId="1" applyNumberFormat="1" applyFont="1" applyFill="1" applyBorder="1" applyAlignment="1">
      <alignment shrinkToFit="1"/>
    </xf>
    <xf numFmtId="3" fontId="17" fillId="0" borderId="4" xfId="1" applyNumberFormat="1" applyFont="1" applyFill="1" applyBorder="1" applyAlignment="1">
      <alignment shrinkToFit="1"/>
    </xf>
    <xf numFmtId="168" fontId="17" fillId="0" borderId="1" xfId="1" applyNumberFormat="1" applyFont="1" applyFill="1" applyBorder="1" applyAlignment="1">
      <alignment horizontal="right" shrinkToFit="1"/>
    </xf>
    <xf numFmtId="4" fontId="17" fillId="0" borderId="1" xfId="1" applyNumberFormat="1" applyFont="1" applyFill="1" applyBorder="1" applyAlignment="1">
      <alignment horizontal="right" shrinkToFit="1"/>
    </xf>
    <xf numFmtId="1" fontId="17" fillId="0" borderId="11" xfId="1" applyNumberFormat="1" applyFont="1" applyFill="1" applyBorder="1" applyAlignment="1">
      <alignment shrinkToFit="1"/>
    </xf>
    <xf numFmtId="1" fontId="17" fillId="0" borderId="6" xfId="1" applyNumberFormat="1" applyFont="1" applyFill="1" applyBorder="1" applyAlignment="1">
      <alignment shrinkToFit="1"/>
    </xf>
    <xf numFmtId="3" fontId="17" fillId="0" borderId="11" xfId="1" applyNumberFormat="1" applyFont="1" applyFill="1" applyBorder="1" applyAlignment="1">
      <alignment shrinkToFit="1"/>
    </xf>
    <xf numFmtId="3" fontId="17" fillId="0" borderId="5" xfId="1" applyNumberFormat="1" applyFont="1" applyFill="1" applyBorder="1" applyAlignment="1">
      <alignment shrinkToFit="1"/>
    </xf>
    <xf numFmtId="3" fontId="17" fillId="0" borderId="6" xfId="1" applyNumberFormat="1" applyFont="1" applyFill="1" applyBorder="1" applyAlignment="1">
      <alignment shrinkToFit="1"/>
    </xf>
    <xf numFmtId="4" fontId="17" fillId="0" borderId="9" xfId="1" applyNumberFormat="1" applyFont="1" applyFill="1" applyBorder="1" applyAlignment="1">
      <alignment horizontal="right" shrinkToFit="1"/>
    </xf>
    <xf numFmtId="1" fontId="17" fillId="0" borderId="18" xfId="1" applyNumberFormat="1" applyFont="1" applyFill="1" applyBorder="1" applyAlignment="1">
      <alignment shrinkToFit="1"/>
    </xf>
    <xf numFmtId="3" fontId="17" fillId="0" borderId="18" xfId="1" applyNumberFormat="1" applyFont="1" applyFill="1" applyBorder="1" applyAlignment="1">
      <alignment shrinkToFit="1"/>
    </xf>
    <xf numFmtId="4" fontId="17" fillId="0" borderId="18" xfId="1" applyNumberFormat="1" applyFont="1" applyFill="1" applyBorder="1" applyAlignment="1">
      <alignment horizontal="right" shrinkToFit="1"/>
    </xf>
    <xf numFmtId="167" fontId="17" fillId="0" borderId="1" xfId="1" applyNumberFormat="1" applyFont="1" applyFill="1" applyBorder="1" applyAlignment="1">
      <alignment horizontal="right" shrinkToFit="1"/>
    </xf>
    <xf numFmtId="167" fontId="17" fillId="0" borderId="9" xfId="1" applyNumberFormat="1" applyFont="1" applyFill="1" applyBorder="1" applyAlignment="1">
      <alignment horizontal="right" shrinkToFit="1"/>
    </xf>
    <xf numFmtId="169" fontId="17" fillId="0" borderId="1" xfId="1" applyNumberFormat="1" applyFont="1" applyFill="1" applyBorder="1" applyAlignment="1">
      <alignment horizontal="right" shrinkToFit="1"/>
    </xf>
    <xf numFmtId="169" fontId="17" fillId="0" borderId="9" xfId="1" applyNumberFormat="1" applyFont="1" applyFill="1" applyBorder="1" applyAlignment="1">
      <alignment horizontal="right" shrinkToFit="1"/>
    </xf>
    <xf numFmtId="167" fontId="17" fillId="0" borderId="18" xfId="1" applyNumberFormat="1" applyFont="1" applyFill="1" applyBorder="1" applyAlignment="1">
      <alignment horizontal="right" shrinkToFit="1"/>
    </xf>
    <xf numFmtId="169" fontId="17" fillId="0" borderId="18" xfId="1" applyNumberFormat="1" applyFont="1" applyFill="1" applyBorder="1" applyAlignment="1">
      <alignment horizontal="right" shrinkToFit="1"/>
    </xf>
    <xf numFmtId="0" fontId="0" fillId="0" borderId="0" xfId="0" applyBorder="1" applyAlignment="1"/>
    <xf numFmtId="1" fontId="2" fillId="0" borderId="14" xfId="1" applyNumberFormat="1" applyFont="1" applyFill="1" applyBorder="1" applyAlignment="1">
      <alignment horizontal="center" vertical="top" shrinkToFit="1"/>
    </xf>
    <xf numFmtId="43" fontId="4" fillId="0" borderId="27" xfId="2" applyFont="1" applyFill="1" applyBorder="1" applyAlignment="1">
      <alignment horizontal="right" vertical="top" shrinkToFit="1"/>
    </xf>
    <xf numFmtId="4" fontId="4" fillId="0" borderId="15" xfId="1" applyNumberFormat="1" applyFont="1" applyFill="1" applyBorder="1" applyAlignment="1">
      <alignment horizontal="right" vertical="top" shrinkToFit="1"/>
    </xf>
    <xf numFmtId="0" fontId="0" fillId="0" borderId="35" xfId="0" applyBorder="1"/>
    <xf numFmtId="0" fontId="0" fillId="0" borderId="27" xfId="0" applyBorder="1"/>
    <xf numFmtId="0" fontId="1" fillId="0" borderId="18" xfId="1" applyFill="1" applyBorder="1" applyAlignment="1">
      <alignment vertical="top"/>
    </xf>
    <xf numFmtId="0" fontId="1" fillId="0" borderId="18" xfId="1" applyFill="1" applyBorder="1" applyAlignment="1">
      <alignment vertical="top" wrapText="1"/>
    </xf>
    <xf numFmtId="0" fontId="41" fillId="0" borderId="18" xfId="1" applyFont="1" applyFill="1" applyBorder="1" applyAlignment="1">
      <alignment vertical="top" wrapText="1"/>
    </xf>
    <xf numFmtId="0" fontId="33" fillId="0" borderId="26" xfId="1" applyFont="1" applyFill="1" applyBorder="1" applyAlignment="1">
      <alignment horizontal="center" vertical="top" wrapText="1"/>
    </xf>
    <xf numFmtId="0" fontId="48"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43" fontId="2" fillId="0" borderId="18" xfId="2" applyFont="1" applyFill="1" applyBorder="1" applyAlignment="1">
      <alignment horizontal="right" vertical="top" shrinkToFit="1"/>
    </xf>
    <xf numFmtId="8" fontId="51" fillId="0" borderId="0" xfId="1" applyNumberFormat="1" applyFont="1" applyFill="1" applyBorder="1" applyAlignment="1">
      <alignment horizontal="right" vertical="top"/>
    </xf>
    <xf numFmtId="0" fontId="2" fillId="0" borderId="2" xfId="1" applyFont="1" applyFill="1" applyBorder="1" applyAlignment="1">
      <alignment horizontal="center" vertical="top" wrapText="1"/>
    </xf>
    <xf numFmtId="0" fontId="2" fillId="0" borderId="19" xfId="1" applyFont="1" applyFill="1" applyBorder="1" applyAlignment="1">
      <alignment horizontal="center" vertical="top" wrapText="1"/>
    </xf>
    <xf numFmtId="0" fontId="0" fillId="0" borderId="0" xfId="0" applyAlignment="1">
      <alignment vertical="top"/>
    </xf>
    <xf numFmtId="0" fontId="2" fillId="0" borderId="1" xfId="1" applyFont="1" applyFill="1" applyBorder="1" applyAlignment="1">
      <alignment horizontal="left" vertical="top" wrapText="1" indent="3"/>
    </xf>
    <xf numFmtId="0" fontId="2" fillId="0" borderId="19" xfId="1" applyFont="1" applyFill="1" applyBorder="1" applyAlignment="1">
      <alignment horizontal="center" vertical="top"/>
    </xf>
    <xf numFmtId="43" fontId="4" fillId="0" borderId="15" xfId="2" applyFont="1" applyFill="1" applyBorder="1" applyAlignment="1">
      <alignment horizontal="center" vertical="top" shrinkToFit="1"/>
    </xf>
    <xf numFmtId="43" fontId="4" fillId="0" borderId="12" xfId="2" applyFont="1" applyFill="1" applyBorder="1" applyAlignment="1">
      <alignment horizontal="center" vertical="top" shrinkToFit="1"/>
    </xf>
    <xf numFmtId="0" fontId="2" fillId="0" borderId="20" xfId="1" applyFont="1" applyFill="1" applyBorder="1" applyAlignment="1">
      <alignment horizontal="center" vertical="top"/>
    </xf>
    <xf numFmtId="43" fontId="0" fillId="0" borderId="26" xfId="2" applyFont="1" applyBorder="1"/>
    <xf numFmtId="43" fontId="68" fillId="0" borderId="35" xfId="0" applyNumberFormat="1" applyFont="1" applyBorder="1" applyAlignment="1">
      <alignment vertical="top"/>
    </xf>
    <xf numFmtId="0" fontId="3" fillId="0" borderId="14" xfId="1" applyFont="1" applyFill="1" applyBorder="1" applyAlignment="1">
      <alignment horizontal="center" vertical="top" wrapText="1"/>
    </xf>
    <xf numFmtId="1" fontId="2" fillId="0" borderId="6" xfId="1" applyNumberFormat="1" applyFont="1" applyFill="1" applyBorder="1" applyAlignment="1">
      <alignment horizontal="center" vertical="top" shrinkToFit="1"/>
    </xf>
    <xf numFmtId="4" fontId="4" fillId="0" borderId="13" xfId="1" applyNumberFormat="1" applyFont="1" applyFill="1" applyBorder="1" applyAlignment="1">
      <alignment horizontal="right" vertical="top" shrinkToFit="1"/>
    </xf>
    <xf numFmtId="4" fontId="4" fillId="0" borderId="0" xfId="1" applyNumberFormat="1" applyFont="1" applyFill="1" applyBorder="1" applyAlignment="1">
      <alignment horizontal="right" vertical="top" shrinkToFit="1"/>
    </xf>
    <xf numFmtId="0" fontId="2" fillId="0" borderId="26" xfId="1" applyFont="1" applyFill="1" applyBorder="1" applyAlignment="1">
      <alignment horizontal="center" vertical="top" wrapText="1"/>
    </xf>
    <xf numFmtId="4" fontId="4" fillId="0" borderId="15" xfId="1" applyNumberFormat="1" applyFont="1" applyFill="1" applyBorder="1" applyAlignment="1">
      <alignment horizontal="right" vertical="top" shrinkToFit="1"/>
    </xf>
    <xf numFmtId="0" fontId="8" fillId="0" borderId="17" xfId="1" applyFont="1" applyFill="1" applyBorder="1" applyAlignment="1">
      <alignment horizontal="left" vertical="top" wrapText="1"/>
    </xf>
    <xf numFmtId="0" fontId="8" fillId="0" borderId="18" xfId="1" applyFont="1" applyFill="1" applyBorder="1" applyAlignment="1">
      <alignment horizontal="left" vertical="center" wrapText="1"/>
    </xf>
    <xf numFmtId="0" fontId="2" fillId="0" borderId="4" xfId="1" applyFont="1" applyFill="1" applyBorder="1" applyAlignment="1">
      <alignment horizontal="left" vertical="top" wrapText="1" indent="2"/>
    </xf>
    <xf numFmtId="0" fontId="51" fillId="0" borderId="0" xfId="1" applyFont="1" applyFill="1" applyBorder="1" applyAlignment="1">
      <alignment horizontal="left" vertical="top"/>
    </xf>
    <xf numFmtId="1" fontId="2" fillId="3" borderId="2" xfId="1" applyNumberFormat="1" applyFont="1" applyFill="1" applyBorder="1" applyAlignment="1">
      <alignment horizontal="center" vertical="top" shrinkToFit="1"/>
    </xf>
    <xf numFmtId="0" fontId="8" fillId="0" borderId="2" xfId="1" applyFont="1" applyFill="1" applyBorder="1" applyAlignment="1">
      <alignment horizontal="center" vertical="top" wrapText="1"/>
    </xf>
    <xf numFmtId="0" fontId="3" fillId="0" borderId="10" xfId="1" applyFont="1" applyFill="1" applyBorder="1" applyAlignment="1">
      <alignment horizontal="center" vertical="top" wrapText="1"/>
    </xf>
    <xf numFmtId="1" fontId="2" fillId="0" borderId="15" xfId="1" applyNumberFormat="1" applyFont="1" applyFill="1" applyBorder="1" applyAlignment="1">
      <alignment horizontal="center" vertical="top" shrinkToFit="1"/>
    </xf>
    <xf numFmtId="0" fontId="3" fillId="0" borderId="27" xfId="1" applyFont="1" applyFill="1" applyBorder="1" applyAlignment="1">
      <alignment horizontal="center" vertical="top"/>
    </xf>
    <xf numFmtId="4" fontId="4" fillId="0" borderId="5" xfId="1" applyNumberFormat="1" applyFont="1" applyFill="1" applyBorder="1" applyAlignment="1">
      <alignment horizontal="right" vertical="top" shrinkToFit="1"/>
    </xf>
    <xf numFmtId="4" fontId="4" fillId="0" borderId="7" xfId="1" applyNumberFormat="1" applyFont="1" applyFill="1" applyBorder="1" applyAlignment="1">
      <alignment horizontal="right" vertical="top" shrinkToFit="1"/>
    </xf>
    <xf numFmtId="4" fontId="4" fillId="0" borderId="33" xfId="1" applyNumberFormat="1" applyFont="1" applyFill="1" applyBorder="1" applyAlignment="1">
      <alignment horizontal="right" vertical="top" shrinkToFit="1"/>
    </xf>
    <xf numFmtId="4" fontId="4" fillId="0" borderId="34" xfId="1" applyNumberFormat="1" applyFont="1" applyFill="1" applyBorder="1" applyAlignment="1">
      <alignment horizontal="right" vertical="top" shrinkToFit="1"/>
    </xf>
    <xf numFmtId="10" fontId="68" fillId="0" borderId="26" xfId="0" applyNumberFormat="1" applyFont="1" applyBorder="1" applyAlignment="1">
      <alignment vertical="top"/>
    </xf>
    <xf numFmtId="0" fontId="2" fillId="0" borderId="18" xfId="1" applyFont="1" applyFill="1" applyBorder="1" applyAlignment="1">
      <alignment horizontal="center" vertical="top" wrapText="1"/>
    </xf>
    <xf numFmtId="43" fontId="68" fillId="0" borderId="18" xfId="0" applyNumberFormat="1" applyFont="1" applyBorder="1" applyAlignment="1">
      <alignment vertical="top"/>
    </xf>
    <xf numFmtId="4" fontId="68" fillId="0" borderId="21" xfId="0" applyNumberFormat="1" applyFont="1" applyBorder="1" applyAlignment="1">
      <alignment vertical="top"/>
    </xf>
    <xf numFmtId="4" fontId="68" fillId="0" borderId="23" xfId="0" applyNumberFormat="1" applyFont="1" applyBorder="1" applyAlignment="1">
      <alignment vertical="top"/>
    </xf>
    <xf numFmtId="43" fontId="68" fillId="0" borderId="23" xfId="0" applyNumberFormat="1" applyFont="1" applyBorder="1" applyAlignment="1">
      <alignment vertical="top"/>
    </xf>
    <xf numFmtId="43" fontId="68" fillId="0" borderId="23" xfId="0" applyNumberFormat="1" applyFont="1" applyBorder="1"/>
    <xf numFmtId="43" fontId="68" fillId="0" borderId="31" xfId="0" applyNumberFormat="1" applyFont="1" applyBorder="1"/>
    <xf numFmtId="0" fontId="3" fillId="0" borderId="35" xfId="1" applyFont="1" applyFill="1" applyBorder="1" applyAlignment="1">
      <alignment horizontal="center" vertical="top"/>
    </xf>
    <xf numFmtId="43" fontId="68" fillId="0" borderId="21" xfId="0" applyNumberFormat="1" applyFont="1" applyBorder="1" applyAlignment="1">
      <alignment vertical="top"/>
    </xf>
    <xf numFmtId="43" fontId="0" fillId="0" borderId="31" xfId="0" applyNumberFormat="1" applyBorder="1" applyAlignment="1">
      <alignment vertical="top"/>
    </xf>
    <xf numFmtId="10" fontId="68" fillId="0" borderId="27" xfId="0" applyNumberFormat="1" applyFont="1" applyBorder="1" applyAlignment="1">
      <alignment vertical="top"/>
    </xf>
    <xf numFmtId="10" fontId="68" fillId="0" borderId="35" xfId="0" applyNumberFormat="1" applyFont="1" applyBorder="1" applyAlignment="1">
      <alignment vertical="top"/>
    </xf>
    <xf numFmtId="0" fontId="33" fillId="0" borderId="0" xfId="1" applyFont="1" applyFill="1" applyBorder="1" applyAlignment="1">
      <alignment horizontal="left" vertical="top" wrapText="1"/>
    </xf>
    <xf numFmtId="43" fontId="0" fillId="0" borderId="0" xfId="0" applyNumberFormat="1"/>
    <xf numFmtId="43" fontId="2" fillId="0" borderId="32" xfId="2" applyFont="1" applyFill="1" applyBorder="1" applyAlignment="1">
      <alignment horizontal="right" vertical="top" shrinkToFit="1"/>
    </xf>
    <xf numFmtId="43" fontId="2" fillId="0" borderId="40" xfId="2" applyFont="1" applyFill="1" applyBorder="1" applyAlignment="1">
      <alignment horizontal="right" vertical="top" shrinkToFit="1"/>
    </xf>
    <xf numFmtId="0" fontId="4" fillId="0" borderId="0" xfId="1" applyFont="1" applyFill="1" applyBorder="1" applyAlignment="1">
      <alignment horizontal="left" vertical="top"/>
    </xf>
    <xf numFmtId="0" fontId="33" fillId="0" borderId="18" xfId="1" applyFont="1" applyFill="1" applyBorder="1" applyAlignment="1">
      <alignment horizontal="center" vertical="top" wrapText="1"/>
    </xf>
    <xf numFmtId="0" fontId="65" fillId="0" borderId="18" xfId="0" applyFont="1" applyBorder="1" applyAlignment="1">
      <alignment horizontal="center" vertical="top" wrapText="1"/>
    </xf>
    <xf numFmtId="43" fontId="19" fillId="0" borderId="18" xfId="2" applyFont="1" applyFill="1" applyBorder="1" applyAlignment="1">
      <alignment shrinkToFit="1"/>
    </xf>
    <xf numFmtId="10" fontId="65" fillId="0" borderId="18" xfId="0" applyNumberFormat="1" applyFont="1" applyBorder="1" applyAlignment="1"/>
    <xf numFmtId="0" fontId="51" fillId="0" borderId="0" xfId="1" applyFont="1" applyFill="1" applyBorder="1" applyAlignment="1">
      <alignment horizontal="left"/>
    </xf>
    <xf numFmtId="0" fontId="1" fillId="0" borderId="0" xfId="1" applyFill="1" applyBorder="1" applyAlignment="1">
      <alignment horizontal="left"/>
    </xf>
    <xf numFmtId="0" fontId="51" fillId="0" borderId="0" xfId="1" applyFont="1" applyFill="1" applyBorder="1" applyAlignment="1">
      <alignment horizontal="left" wrapText="1"/>
    </xf>
    <xf numFmtId="0" fontId="33" fillId="0" borderId="0" xfId="1" applyFont="1" applyFill="1" applyBorder="1" applyAlignment="1">
      <alignment horizontal="left"/>
    </xf>
    <xf numFmtId="0" fontId="0" fillId="0" borderId="0" xfId="0" applyAlignment="1"/>
    <xf numFmtId="0" fontId="41" fillId="0" borderId="0" xfId="1" applyFont="1" applyFill="1" applyBorder="1" applyAlignment="1">
      <alignment horizontal="left"/>
    </xf>
    <xf numFmtId="0" fontId="31" fillId="0" borderId="0" xfId="1" applyFont="1" applyFill="1" applyBorder="1" applyAlignment="1">
      <alignment horizontal="left"/>
    </xf>
    <xf numFmtId="43" fontId="2" fillId="0" borderId="18" xfId="2" applyFont="1" applyFill="1" applyBorder="1" applyAlignment="1">
      <alignment horizontal="right" shrinkToFit="1"/>
    </xf>
    <xf numFmtId="10" fontId="2" fillId="0" borderId="18" xfId="1" applyNumberFormat="1" applyFont="1" applyFill="1" applyBorder="1" applyAlignment="1">
      <alignment horizontal="right" shrinkToFit="1"/>
    </xf>
    <xf numFmtId="10" fontId="2" fillId="0" borderId="18" xfId="1" applyNumberFormat="1" applyFont="1" applyFill="1" applyBorder="1" applyAlignment="1">
      <alignment shrinkToFit="1"/>
    </xf>
    <xf numFmtId="10" fontId="68" fillId="0" borderId="18" xfId="0" applyNumberFormat="1" applyFont="1" applyBorder="1" applyAlignment="1"/>
    <xf numFmtId="43" fontId="4" fillId="0" borderId="14" xfId="2" applyFont="1" applyFill="1" applyBorder="1" applyAlignment="1">
      <alignment horizontal="right" shrinkToFit="1"/>
    </xf>
    <xf numFmtId="10" fontId="4" fillId="0" borderId="14" xfId="1" applyNumberFormat="1" applyFont="1" applyFill="1" applyBorder="1" applyAlignment="1">
      <alignment horizontal="right" shrinkToFit="1"/>
    </xf>
    <xf numFmtId="43" fontId="4" fillId="0" borderId="15" xfId="2" applyFont="1" applyFill="1" applyBorder="1" applyAlignment="1">
      <alignment horizontal="right" shrinkToFit="1"/>
    </xf>
    <xf numFmtId="10" fontId="4" fillId="0" borderId="23" xfId="1" applyNumberFormat="1" applyFont="1" applyFill="1" applyBorder="1" applyAlignment="1">
      <alignment shrinkToFit="1"/>
    </xf>
    <xf numFmtId="43" fontId="4" fillId="0" borderId="35" xfId="2" applyFont="1" applyFill="1" applyBorder="1" applyAlignment="1">
      <alignment horizontal="right" shrinkToFit="1"/>
    </xf>
    <xf numFmtId="10" fontId="4" fillId="0" borderId="35" xfId="1" applyNumberFormat="1" applyFont="1" applyFill="1" applyBorder="1" applyAlignment="1">
      <alignment shrinkToFit="1"/>
    </xf>
    <xf numFmtId="10" fontId="68" fillId="0" borderId="26" xfId="0" applyNumberFormat="1" applyFont="1" applyBorder="1" applyAlignment="1"/>
    <xf numFmtId="43" fontId="68" fillId="0" borderId="0" xfId="2" applyNumberFormat="1" applyFont="1" applyAlignment="1"/>
    <xf numFmtId="10" fontId="68" fillId="0" borderId="35" xfId="0" applyNumberFormat="1" applyFont="1" applyBorder="1" applyAlignment="1"/>
    <xf numFmtId="10" fontId="68" fillId="0" borderId="27" xfId="0" applyNumberFormat="1" applyFont="1" applyBorder="1" applyAlignment="1"/>
    <xf numFmtId="43" fontId="4" fillId="0" borderId="23" xfId="2" applyFont="1" applyFill="1" applyBorder="1" applyAlignment="1">
      <alignment horizontal="right" shrinkToFit="1"/>
    </xf>
    <xf numFmtId="0" fontId="68" fillId="0" borderId="0" xfId="0" applyFont="1" applyAlignment="1"/>
    <xf numFmtId="43" fontId="1" fillId="0" borderId="14" xfId="2" applyFont="1" applyFill="1" applyBorder="1" applyAlignment="1">
      <alignment horizontal="right" wrapText="1"/>
    </xf>
    <xf numFmtId="43" fontId="41" fillId="0" borderId="14" xfId="2" applyFont="1" applyFill="1" applyBorder="1" applyAlignment="1">
      <alignment horizontal="right" wrapText="1"/>
    </xf>
    <xf numFmtId="43" fontId="41" fillId="0" borderId="15" xfId="2" applyFont="1" applyFill="1" applyBorder="1" applyAlignment="1">
      <alignment horizontal="right" wrapText="1"/>
    </xf>
    <xf numFmtId="43" fontId="41" fillId="0" borderId="23" xfId="2" applyFont="1" applyFill="1" applyBorder="1" applyAlignment="1">
      <alignment horizontal="right" wrapText="1"/>
    </xf>
    <xf numFmtId="43" fontId="4" fillId="2" borderId="14" xfId="2" applyFont="1" applyFill="1" applyBorder="1" applyAlignment="1">
      <alignment horizontal="right" shrinkToFit="1"/>
    </xf>
    <xf numFmtId="43" fontId="68" fillId="0" borderId="0" xfId="2" applyFont="1" applyAlignment="1"/>
    <xf numFmtId="43" fontId="4" fillId="0" borderId="10" xfId="2" applyFont="1" applyFill="1" applyBorder="1" applyAlignment="1">
      <alignment horizontal="right" shrinkToFit="1"/>
    </xf>
    <xf numFmtId="43" fontId="4" fillId="2" borderId="10" xfId="2" applyFont="1" applyFill="1" applyBorder="1" applyAlignment="1">
      <alignment horizontal="right" shrinkToFit="1"/>
    </xf>
    <xf numFmtId="43" fontId="4" fillId="0" borderId="12" xfId="2" applyFont="1" applyFill="1" applyBorder="1" applyAlignment="1">
      <alignment horizontal="right" shrinkToFit="1"/>
    </xf>
    <xf numFmtId="10" fontId="4" fillId="0" borderId="31" xfId="1" applyNumberFormat="1" applyFont="1" applyFill="1" applyBorder="1" applyAlignment="1">
      <alignment shrinkToFit="1"/>
    </xf>
    <xf numFmtId="43" fontId="4" fillId="0" borderId="31" xfId="2" applyFont="1" applyFill="1" applyBorder="1" applyAlignment="1">
      <alignment horizontal="right" shrinkToFit="1"/>
    </xf>
    <xf numFmtId="10" fontId="4" fillId="0" borderId="27" xfId="1" applyNumberFormat="1" applyFont="1" applyFill="1" applyBorder="1" applyAlignment="1">
      <alignment shrinkToFit="1"/>
    </xf>
    <xf numFmtId="43" fontId="2" fillId="0" borderId="1" xfId="2" applyFont="1" applyFill="1" applyBorder="1" applyAlignment="1">
      <alignment horizontal="right" shrinkToFit="1"/>
    </xf>
    <xf numFmtId="43" fontId="2" fillId="0" borderId="2" xfId="2" applyFont="1" applyFill="1" applyBorder="1" applyAlignment="1">
      <alignment horizontal="right" shrinkToFit="1"/>
    </xf>
    <xf numFmtId="4" fontId="2" fillId="0" borderId="3" xfId="1" applyNumberFormat="1" applyFont="1" applyFill="1" applyBorder="1" applyAlignment="1">
      <alignment horizontal="right" shrinkToFit="1"/>
    </xf>
    <xf numFmtId="43" fontId="2" fillId="0" borderId="3" xfId="2" applyFont="1" applyFill="1" applyBorder="1" applyAlignment="1">
      <alignment horizontal="right" shrinkToFit="1"/>
    </xf>
    <xf numFmtId="43" fontId="2" fillId="0" borderId="7" xfId="2" applyFont="1" applyFill="1" applyBorder="1" applyAlignment="1">
      <alignment horizontal="right" shrinkToFit="1"/>
    </xf>
    <xf numFmtId="0" fontId="6" fillId="0" borderId="0" xfId="1" applyFont="1" applyFill="1" applyBorder="1" applyAlignment="1">
      <alignment horizontal="left"/>
    </xf>
    <xf numFmtId="0" fontId="13" fillId="0" borderId="0" xfId="1" applyFont="1" applyFill="1" applyBorder="1" applyAlignment="1">
      <alignment horizontal="left"/>
    </xf>
    <xf numFmtId="0" fontId="11" fillId="0" borderId="0" xfId="1" applyFont="1" applyFill="1" applyBorder="1" applyAlignment="1">
      <alignment horizontal="left"/>
    </xf>
    <xf numFmtId="0" fontId="1" fillId="0" borderId="1" xfId="1" applyFill="1" applyBorder="1" applyAlignment="1">
      <alignment horizontal="center" vertical="center" wrapText="1"/>
    </xf>
    <xf numFmtId="1" fontId="2" fillId="0" borderId="9" xfId="1" applyNumberFormat="1" applyFont="1" applyFill="1" applyBorder="1" applyAlignment="1">
      <alignment horizontal="center" vertical="center" shrinkToFit="1"/>
    </xf>
    <xf numFmtId="1" fontId="2" fillId="0" borderId="21" xfId="1" applyNumberFormat="1" applyFont="1" applyFill="1" applyBorder="1" applyAlignment="1">
      <alignment horizontal="center" vertical="center" shrinkToFit="1"/>
    </xf>
    <xf numFmtId="1" fontId="2" fillId="0" borderId="26" xfId="1" applyNumberFormat="1" applyFont="1" applyFill="1" applyBorder="1" applyAlignment="1">
      <alignment horizontal="center" vertical="center" shrinkToFit="1"/>
    </xf>
    <xf numFmtId="0" fontId="3" fillId="0" borderId="11"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26" xfId="1" applyFont="1" applyFill="1" applyBorder="1" applyAlignment="1">
      <alignment horizontal="center" vertical="center" wrapText="1"/>
    </xf>
    <xf numFmtId="1" fontId="2" fillId="0" borderId="27" xfId="1" applyNumberFormat="1" applyFont="1" applyFill="1" applyBorder="1" applyAlignment="1">
      <alignment horizontal="center" vertical="center" wrapText="1" shrinkToFit="1"/>
    </xf>
    <xf numFmtId="43" fontId="19" fillId="0" borderId="18" xfId="2" applyFont="1" applyFill="1" applyBorder="1" applyAlignment="1">
      <alignment horizontal="right" vertical="center" shrinkToFit="1"/>
    </xf>
    <xf numFmtId="43" fontId="25" fillId="0" borderId="35" xfId="2" applyFont="1" applyFill="1" applyBorder="1" applyAlignment="1">
      <alignment horizontal="right" vertical="center" shrinkToFit="1"/>
    </xf>
    <xf numFmtId="43" fontId="25" fillId="0" borderId="27" xfId="2" applyFont="1" applyFill="1" applyBorder="1" applyAlignment="1">
      <alignment horizontal="right" vertical="center" shrinkToFit="1"/>
    </xf>
    <xf numFmtId="10" fontId="19" fillId="0" borderId="35" xfId="1" applyNumberFormat="1" applyFont="1" applyFill="1" applyBorder="1" applyAlignment="1">
      <alignment horizontal="right" vertical="center" shrinkToFit="1"/>
    </xf>
    <xf numFmtId="10" fontId="19" fillId="0" borderId="18" xfId="1" applyNumberFormat="1" applyFont="1" applyFill="1" applyBorder="1" applyAlignment="1">
      <alignment horizontal="right" vertical="center" shrinkToFit="1"/>
    </xf>
    <xf numFmtId="10" fontId="19" fillId="0" borderId="27" xfId="1" applyNumberFormat="1" applyFont="1" applyFill="1" applyBorder="1" applyAlignment="1">
      <alignment horizontal="right" vertical="center" shrinkToFit="1"/>
    </xf>
    <xf numFmtId="43" fontId="25" fillId="0" borderId="23" xfId="2" applyFont="1" applyFill="1" applyBorder="1" applyAlignment="1">
      <alignment horizontal="right" vertical="center" shrinkToFit="1"/>
    </xf>
    <xf numFmtId="43" fontId="25" fillId="0" borderId="31" xfId="2" applyFont="1" applyFill="1" applyBorder="1" applyAlignment="1">
      <alignment horizontal="right" vertical="center" shrinkToFit="1"/>
    </xf>
    <xf numFmtId="43" fontId="19" fillId="0" borderId="28" xfId="2" applyFont="1" applyFill="1" applyBorder="1" applyAlignment="1">
      <alignment horizontal="right" vertical="center" shrinkToFit="1"/>
    </xf>
    <xf numFmtId="10" fontId="19" fillId="0" borderId="35" xfId="1" applyNumberFormat="1" applyFont="1" applyFill="1" applyBorder="1" applyAlignment="1">
      <alignment vertical="center" shrinkToFit="1"/>
    </xf>
    <xf numFmtId="10" fontId="19" fillId="0" borderId="18" xfId="1" applyNumberFormat="1" applyFont="1" applyFill="1" applyBorder="1" applyAlignment="1">
      <alignment vertical="center" shrinkToFit="1"/>
    </xf>
    <xf numFmtId="164" fontId="19" fillId="0" borderId="35" xfId="1" applyNumberFormat="1" applyFont="1" applyFill="1" applyBorder="1" applyAlignment="1">
      <alignment horizontal="right" vertical="center" shrinkToFit="1"/>
    </xf>
    <xf numFmtId="43" fontId="19" fillId="0" borderId="18" xfId="2" applyFont="1" applyFill="1" applyBorder="1" applyAlignment="1">
      <alignment vertical="center" shrinkToFit="1"/>
    </xf>
    <xf numFmtId="10" fontId="65" fillId="0" borderId="18" xfId="0" applyNumberFormat="1" applyFont="1" applyBorder="1" applyAlignment="1">
      <alignment vertical="center"/>
    </xf>
    <xf numFmtId="10" fontId="65" fillId="0" borderId="35" xfId="0" applyNumberFormat="1" applyFont="1" applyBorder="1" applyAlignment="1">
      <alignment vertical="center"/>
    </xf>
    <xf numFmtId="10" fontId="65" fillId="0" borderId="18" xfId="0" applyNumberFormat="1" applyFont="1" applyFill="1" applyBorder="1" applyAlignment="1">
      <alignment vertical="center"/>
    </xf>
    <xf numFmtId="10" fontId="65" fillId="0" borderId="27" xfId="0" applyNumberFormat="1" applyFont="1" applyBorder="1" applyAlignment="1">
      <alignment vertical="center"/>
    </xf>
    <xf numFmtId="43" fontId="68" fillId="0" borderId="35" xfId="2" applyFont="1" applyBorder="1" applyAlignment="1">
      <alignment vertical="center"/>
    </xf>
    <xf numFmtId="43" fontId="19" fillId="0" borderId="18" xfId="1" applyNumberFormat="1" applyFont="1" applyFill="1" applyBorder="1" applyAlignment="1">
      <alignment vertical="center" shrinkToFit="1"/>
    </xf>
    <xf numFmtId="0" fontId="19" fillId="0" borderId="9" xfId="1" applyFont="1" applyFill="1" applyBorder="1" applyAlignment="1">
      <alignment horizontal="center" vertical="center" wrapText="1"/>
    </xf>
    <xf numFmtId="0" fontId="19" fillId="0" borderId="11" xfId="1" applyFont="1" applyFill="1" applyBorder="1" applyAlignment="1">
      <alignment horizontal="center" vertical="center" wrapText="1"/>
    </xf>
    <xf numFmtId="0" fontId="19" fillId="0" borderId="18" xfId="1" applyFont="1" applyFill="1" applyBorder="1" applyAlignment="1">
      <alignment horizontal="center" vertical="center" wrapText="1"/>
    </xf>
    <xf numFmtId="43" fontId="41" fillId="0" borderId="35" xfId="2" applyFont="1" applyFill="1" applyBorder="1" applyAlignment="1">
      <alignment horizontal="center" vertical="center" wrapText="1"/>
    </xf>
    <xf numFmtId="43" fontId="41" fillId="0" borderId="35" xfId="2" applyFont="1" applyFill="1" applyBorder="1" applyAlignment="1">
      <alignment horizontal="left" vertical="center" wrapText="1"/>
    </xf>
    <xf numFmtId="43" fontId="19" fillId="0" borderId="7" xfId="2" applyFont="1" applyFill="1" applyBorder="1" applyAlignment="1">
      <alignment horizontal="right" vertical="center" shrinkToFit="1"/>
    </xf>
    <xf numFmtId="43" fontId="43" fillId="0" borderId="35" xfId="2" applyFont="1" applyFill="1" applyBorder="1" applyAlignment="1">
      <alignment horizontal="center" vertical="center" wrapText="1"/>
    </xf>
    <xf numFmtId="43" fontId="51" fillId="0" borderId="35" xfId="2" applyFont="1" applyFill="1" applyBorder="1" applyAlignment="1">
      <alignment horizontal="center" vertical="center"/>
    </xf>
    <xf numFmtId="43" fontId="52" fillId="0" borderId="35" xfId="2" applyFont="1" applyFill="1" applyBorder="1" applyAlignment="1">
      <alignment horizontal="center" vertical="center" wrapText="1"/>
    </xf>
    <xf numFmtId="43" fontId="52" fillId="0" borderId="35" xfId="2" applyFont="1" applyFill="1" applyBorder="1" applyAlignment="1">
      <alignment horizontal="left" vertical="center"/>
    </xf>
    <xf numFmtId="43" fontId="41" fillId="0" borderId="27" xfId="2" applyFont="1" applyFill="1" applyBorder="1" applyAlignment="1">
      <alignment horizontal="right" vertical="center" wrapText="1"/>
    </xf>
    <xf numFmtId="10" fontId="2" fillId="0" borderId="35" xfId="1" applyNumberFormat="1" applyFont="1" applyFill="1" applyBorder="1" applyAlignment="1">
      <alignment horizontal="right" vertical="center" shrinkToFit="1"/>
    </xf>
    <xf numFmtId="10" fontId="30" fillId="0" borderId="35" xfId="1" applyNumberFormat="1" applyFont="1" applyFill="1" applyBorder="1" applyAlignment="1">
      <alignment horizontal="right" vertical="center" shrinkToFit="1"/>
    </xf>
    <xf numFmtId="10" fontId="44" fillId="0" borderId="35" xfId="1" applyNumberFormat="1" applyFont="1" applyFill="1" applyBorder="1" applyAlignment="1">
      <alignment horizontal="right" vertical="center" shrinkToFit="1"/>
    </xf>
    <xf numFmtId="43" fontId="51" fillId="0" borderId="35" xfId="2" applyFont="1" applyFill="1" applyBorder="1" applyAlignment="1">
      <alignment horizontal="center" vertical="center" wrapText="1"/>
    </xf>
    <xf numFmtId="10" fontId="2" fillId="0" borderId="35" xfId="1" applyNumberFormat="1" applyFont="1" applyFill="1" applyBorder="1" applyAlignment="1">
      <alignment vertical="center" shrinkToFit="1"/>
    </xf>
    <xf numFmtId="10" fontId="30" fillId="0" borderId="35" xfId="1" applyNumberFormat="1" applyFont="1" applyFill="1" applyBorder="1" applyAlignment="1">
      <alignment vertical="center" shrinkToFit="1"/>
    </xf>
    <xf numFmtId="10" fontId="19" fillId="0" borderId="27" xfId="1" applyNumberFormat="1" applyFont="1" applyFill="1" applyBorder="1" applyAlignment="1">
      <alignment vertical="center" shrinkToFit="1"/>
    </xf>
    <xf numFmtId="10" fontId="67" fillId="0" borderId="26" xfId="0" applyNumberFormat="1" applyFont="1" applyBorder="1" applyAlignment="1">
      <alignment vertical="center"/>
    </xf>
    <xf numFmtId="10" fontId="67" fillId="0" borderId="35" xfId="0" applyNumberFormat="1" applyFont="1" applyBorder="1" applyAlignment="1">
      <alignment vertical="center"/>
    </xf>
    <xf numFmtId="10" fontId="67" fillId="0" borderId="27" xfId="0" applyNumberFormat="1" applyFont="1" applyBorder="1" applyAlignment="1">
      <alignment vertical="center"/>
    </xf>
    <xf numFmtId="43" fontId="67" fillId="0" borderId="18" xfId="2" applyFont="1" applyBorder="1" applyAlignment="1">
      <alignment vertical="center"/>
    </xf>
    <xf numFmtId="43" fontId="42" fillId="0" borderId="23" xfId="2" applyFont="1" applyBorder="1" applyAlignment="1">
      <alignment vertical="center"/>
    </xf>
    <xf numFmtId="43" fontId="45" fillId="0" borderId="23" xfId="2" applyFont="1" applyBorder="1" applyAlignment="1">
      <alignment vertical="center"/>
    </xf>
    <xf numFmtId="43" fontId="42" fillId="0" borderId="31" xfId="2" applyFont="1" applyBorder="1" applyAlignment="1">
      <alignment vertical="center"/>
    </xf>
    <xf numFmtId="43" fontId="2" fillId="0" borderId="18" xfId="2" applyFont="1" applyFill="1" applyBorder="1" applyAlignment="1">
      <alignment horizontal="right" vertical="center" shrinkToFit="1"/>
    </xf>
    <xf numFmtId="43" fontId="2" fillId="0" borderId="18" xfId="2" applyFont="1" applyFill="1" applyBorder="1" applyAlignment="1">
      <alignment vertical="center" shrinkToFit="1"/>
    </xf>
    <xf numFmtId="43" fontId="2" fillId="0" borderId="26" xfId="2" applyFont="1" applyFill="1" applyBorder="1" applyAlignment="1">
      <alignment horizontal="right" vertical="center" shrinkToFit="1"/>
    </xf>
    <xf numFmtId="43" fontId="2" fillId="0" borderId="26" xfId="2" applyFont="1" applyFill="1" applyBorder="1" applyAlignment="1">
      <alignment vertical="center" shrinkToFit="1"/>
    </xf>
    <xf numFmtId="43" fontId="4" fillId="0" borderId="21" xfId="2" applyFont="1" applyFill="1" applyBorder="1" applyAlignment="1">
      <alignment horizontal="right" vertical="center" shrinkToFit="1"/>
    </xf>
    <xf numFmtId="43" fontId="4" fillId="0" borderId="26" xfId="2" applyFont="1" applyFill="1" applyBorder="1" applyAlignment="1">
      <alignment vertical="center" shrinkToFit="1"/>
    </xf>
    <xf numFmtId="43" fontId="68" fillId="0" borderId="26" xfId="2" applyFont="1" applyBorder="1" applyAlignment="1">
      <alignment vertical="center"/>
    </xf>
    <xf numFmtId="43" fontId="4" fillId="0" borderId="23" xfId="2" applyFont="1" applyFill="1" applyBorder="1" applyAlignment="1">
      <alignment horizontal="right" vertical="center" shrinkToFit="1"/>
    </xf>
    <xf numFmtId="43" fontId="4" fillId="0" borderId="35" xfId="2" applyFont="1" applyFill="1" applyBorder="1" applyAlignment="1">
      <alignment vertical="center" shrinkToFit="1"/>
    </xf>
    <xf numFmtId="43" fontId="4" fillId="0" borderId="31" xfId="2" applyFont="1" applyFill="1" applyBorder="1" applyAlignment="1">
      <alignment horizontal="right" vertical="center" shrinkToFit="1"/>
    </xf>
    <xf numFmtId="43" fontId="4" fillId="0" borderId="27" xfId="2" applyFont="1" applyFill="1" applyBorder="1" applyAlignment="1">
      <alignment vertical="center" shrinkToFit="1"/>
    </xf>
    <xf numFmtId="43" fontId="68" fillId="0" borderId="27" xfId="2" applyFont="1" applyBorder="1" applyAlignment="1">
      <alignment vertical="center"/>
    </xf>
    <xf numFmtId="43" fontId="2" fillId="0" borderId="27" xfId="2" applyFont="1" applyFill="1" applyBorder="1" applyAlignment="1">
      <alignment horizontal="right" vertical="center" shrinkToFit="1"/>
    </xf>
    <xf numFmtId="43" fontId="4" fillId="0" borderId="26" xfId="2" applyFont="1" applyFill="1" applyBorder="1" applyAlignment="1">
      <alignment horizontal="right" vertical="center" shrinkToFit="1"/>
    </xf>
    <xf numFmtId="43" fontId="0" fillId="0" borderId="26" xfId="2" applyFont="1" applyBorder="1" applyAlignment="1">
      <alignment vertical="center"/>
    </xf>
    <xf numFmtId="43" fontId="4" fillId="0" borderId="35" xfId="2" applyFont="1" applyFill="1" applyBorder="1" applyAlignment="1">
      <alignment horizontal="right" vertical="center" shrinkToFit="1"/>
    </xf>
    <xf numFmtId="43" fontId="0" fillId="0" borderId="35" xfId="2" applyFont="1" applyBorder="1" applyAlignment="1">
      <alignment vertical="center"/>
    </xf>
    <xf numFmtId="43" fontId="4" fillId="0" borderId="27" xfId="2" applyFont="1" applyFill="1" applyBorder="1" applyAlignment="1">
      <alignment horizontal="right" vertical="center" shrinkToFit="1"/>
    </xf>
    <xf numFmtId="43" fontId="0" fillId="0" borderId="27" xfId="2" applyFont="1" applyBorder="1" applyAlignment="1">
      <alignment vertical="center"/>
    </xf>
    <xf numFmtId="0" fontId="23" fillId="0" borderId="1" xfId="1" applyFont="1" applyFill="1" applyBorder="1" applyAlignment="1">
      <alignment horizontal="center" vertical="center" wrapText="1"/>
    </xf>
    <xf numFmtId="0" fontId="62" fillId="0" borderId="1" xfId="1" applyFont="1" applyFill="1" applyBorder="1" applyAlignment="1">
      <alignment horizontal="center" vertical="center" wrapText="1"/>
    </xf>
    <xf numFmtId="0" fontId="63" fillId="0" borderId="2" xfId="1" applyFont="1" applyFill="1" applyBorder="1" applyAlignment="1">
      <alignment horizontal="center" vertical="center" wrapText="1"/>
    </xf>
    <xf numFmtId="0" fontId="63" fillId="0" borderId="18" xfId="1" applyFont="1" applyFill="1" applyBorder="1" applyAlignment="1">
      <alignment horizontal="center" vertical="center" wrapText="1"/>
    </xf>
    <xf numFmtId="1" fontId="2" fillId="0" borderId="11" xfId="1" applyNumberFormat="1" applyFont="1" applyFill="1" applyBorder="1" applyAlignment="1">
      <alignment horizontal="center" vertical="center" shrinkToFit="1"/>
    </xf>
    <xf numFmtId="43" fontId="4" fillId="0" borderId="22" xfId="2" applyFont="1" applyFill="1" applyBorder="1" applyAlignment="1">
      <alignment vertical="center" shrinkToFit="1"/>
    </xf>
    <xf numFmtId="43" fontId="4" fillId="0" borderId="24" xfId="2" applyFont="1" applyFill="1" applyBorder="1" applyAlignment="1">
      <alignment vertical="center" shrinkToFit="1"/>
    </xf>
    <xf numFmtId="43" fontId="4" fillId="0" borderId="25" xfId="2" applyFont="1" applyFill="1" applyBorder="1" applyAlignment="1">
      <alignment vertical="center" shrinkToFit="1"/>
    </xf>
    <xf numFmtId="0" fontId="2" fillId="0" borderId="2" xfId="1" applyFont="1" applyFill="1" applyBorder="1" applyAlignment="1">
      <alignment horizontal="center" vertical="center" wrapText="1"/>
    </xf>
    <xf numFmtId="0" fontId="3" fillId="0" borderId="18" xfId="1" applyFont="1" applyFill="1" applyBorder="1" applyAlignment="1">
      <alignment horizontal="center" vertical="center"/>
    </xf>
    <xf numFmtId="1" fontId="2" fillId="0" borderId="1" xfId="1" applyNumberFormat="1" applyFont="1" applyFill="1" applyBorder="1" applyAlignment="1">
      <alignment horizontal="center" vertical="center" shrinkToFit="1"/>
    </xf>
    <xf numFmtId="1" fontId="2" fillId="0" borderId="2" xfId="1" applyNumberFormat="1" applyFont="1" applyFill="1" applyBorder="1" applyAlignment="1">
      <alignment horizontal="center" vertical="center" shrinkToFit="1"/>
    </xf>
    <xf numFmtId="1" fontId="2" fillId="0" borderId="18" xfId="1" applyNumberFormat="1" applyFont="1" applyFill="1" applyBorder="1" applyAlignment="1">
      <alignment horizontal="center" vertical="center" shrinkToFit="1"/>
    </xf>
    <xf numFmtId="43" fontId="2" fillId="0" borderId="9" xfId="2" applyFont="1" applyFill="1" applyBorder="1" applyAlignment="1">
      <alignment horizontal="center" vertical="center" shrinkToFit="1"/>
    </xf>
    <xf numFmtId="43" fontId="2" fillId="0" borderId="11" xfId="2" applyFont="1" applyFill="1" applyBorder="1" applyAlignment="1">
      <alignment horizontal="center" vertical="center" shrinkToFit="1"/>
    </xf>
    <xf numFmtId="43" fontId="2" fillId="0" borderId="26" xfId="2" applyFont="1" applyFill="1" applyBorder="1" applyAlignment="1">
      <alignment horizontal="center" vertical="center" shrinkToFit="1"/>
    </xf>
    <xf numFmtId="43" fontId="4" fillId="0" borderId="26" xfId="2" applyFont="1" applyFill="1" applyBorder="1" applyAlignment="1">
      <alignment horizontal="center" vertical="center" shrinkToFit="1"/>
    </xf>
    <xf numFmtId="43" fontId="4" fillId="0" borderId="35" xfId="2" applyFont="1" applyFill="1" applyBorder="1" applyAlignment="1">
      <alignment horizontal="center" vertical="center" shrinkToFit="1"/>
    </xf>
    <xf numFmtId="43" fontId="4" fillId="0" borderId="27" xfId="2" applyFont="1" applyFill="1" applyBorder="1" applyAlignment="1">
      <alignment horizontal="center" vertical="center" shrinkToFit="1"/>
    </xf>
    <xf numFmtId="43" fontId="2" fillId="0" borderId="10" xfId="2" applyFont="1" applyFill="1" applyBorder="1" applyAlignment="1">
      <alignment horizontal="center" vertical="center" shrinkToFit="1"/>
    </xf>
    <xf numFmtId="43" fontId="2" fillId="0" borderId="12" xfId="2" applyFont="1" applyFill="1" applyBorder="1" applyAlignment="1">
      <alignment horizontal="center" vertical="center" shrinkToFit="1"/>
    </xf>
    <xf numFmtId="43" fontId="2" fillId="0" borderId="18" xfId="2" applyFont="1" applyFill="1" applyBorder="1" applyAlignment="1">
      <alignment horizontal="center" vertical="center" shrinkToFit="1"/>
    </xf>
    <xf numFmtId="43" fontId="4" fillId="0" borderId="1" xfId="2" applyFont="1" applyFill="1" applyBorder="1" applyAlignment="1">
      <alignment horizontal="center" vertical="center" shrinkToFit="1"/>
    </xf>
    <xf numFmtId="43" fontId="4" fillId="0" borderId="2" xfId="2" applyFont="1" applyFill="1" applyBorder="1" applyAlignment="1">
      <alignment horizontal="center" vertical="center" shrinkToFit="1"/>
    </xf>
    <xf numFmtId="43" fontId="4" fillId="0" borderId="18" xfId="2" applyFont="1" applyFill="1" applyBorder="1" applyAlignment="1">
      <alignment horizontal="center" vertical="center" shrinkToFit="1"/>
    </xf>
    <xf numFmtId="43" fontId="2" fillId="0" borderId="1" xfId="2" applyFont="1" applyFill="1" applyBorder="1" applyAlignment="1">
      <alignment horizontal="center" vertical="center" shrinkToFit="1"/>
    </xf>
    <xf numFmtId="43" fontId="2" fillId="0" borderId="2" xfId="2" applyFont="1" applyFill="1" applyBorder="1" applyAlignment="1">
      <alignment horizontal="center" vertical="center" shrinkToFit="1"/>
    </xf>
    <xf numFmtId="43" fontId="2" fillId="0" borderId="1" xfId="2" applyFont="1" applyFill="1" applyBorder="1" applyAlignment="1">
      <alignment horizontal="left" vertical="center" shrinkToFit="1"/>
    </xf>
    <xf numFmtId="43" fontId="2" fillId="0" borderId="2" xfId="2" applyFont="1" applyFill="1" applyBorder="1" applyAlignment="1">
      <alignment horizontal="left" vertical="center" shrinkToFit="1"/>
    </xf>
    <xf numFmtId="43" fontId="2" fillId="0" borderId="18" xfId="2" applyFont="1" applyFill="1" applyBorder="1" applyAlignment="1">
      <alignment horizontal="left" vertical="center" shrinkToFit="1"/>
    </xf>
    <xf numFmtId="43" fontId="4" fillId="0" borderId="14" xfId="2" applyFont="1" applyFill="1" applyBorder="1" applyAlignment="1">
      <alignment horizontal="right" vertical="center" shrinkToFit="1"/>
    </xf>
    <xf numFmtId="43" fontId="4" fillId="0" borderId="15" xfId="2" applyFont="1" applyFill="1" applyBorder="1" applyAlignment="1">
      <alignment horizontal="right" vertical="center" shrinkToFit="1"/>
    </xf>
    <xf numFmtId="43" fontId="2" fillId="0" borderId="10" xfId="2" applyFont="1" applyFill="1" applyBorder="1" applyAlignment="1">
      <alignment horizontal="right" vertical="center" shrinkToFit="1"/>
    </xf>
    <xf numFmtId="0" fontId="3" fillId="0" borderId="19" xfId="1" applyFont="1" applyFill="1" applyBorder="1" applyAlignment="1">
      <alignment horizontal="center" vertical="center" wrapText="1"/>
    </xf>
    <xf numFmtId="1" fontId="2" fillId="0" borderId="19" xfId="1" applyNumberFormat="1" applyFont="1" applyFill="1" applyBorder="1" applyAlignment="1">
      <alignment horizontal="center" vertical="center" shrinkToFit="1"/>
    </xf>
    <xf numFmtId="43" fontId="4" fillId="0" borderId="19" xfId="2" applyFont="1" applyFill="1" applyBorder="1" applyAlignment="1">
      <alignment horizontal="center" vertical="center" shrinkToFit="1"/>
    </xf>
    <xf numFmtId="43" fontId="1" fillId="0" borderId="1" xfId="2" applyFont="1" applyFill="1" applyBorder="1" applyAlignment="1">
      <alignment horizontal="center" vertical="center" wrapText="1"/>
    </xf>
    <xf numFmtId="0" fontId="1" fillId="0" borderId="19" xfId="1" applyFill="1" applyBorder="1" applyAlignment="1">
      <alignment horizontal="center" vertical="center" wrapText="1"/>
    </xf>
    <xf numFmtId="4" fontId="2" fillId="0" borderId="0" xfId="1" applyNumberFormat="1" applyFont="1" applyFill="1" applyBorder="1" applyAlignment="1">
      <alignment horizontal="left" vertical="center" shrinkToFit="1"/>
    </xf>
    <xf numFmtId="4" fontId="2" fillId="0" borderId="0" xfId="1" applyNumberFormat="1" applyFont="1" applyFill="1" applyBorder="1" applyAlignment="1">
      <alignment horizontal="right" vertical="center" shrinkToFit="1"/>
    </xf>
    <xf numFmtId="0" fontId="0" fillId="0" borderId="0" xfId="0" applyAlignment="1">
      <alignment vertical="center"/>
    </xf>
    <xf numFmtId="0" fontId="1" fillId="0" borderId="0" xfId="1" applyFill="1" applyBorder="1" applyAlignment="1">
      <alignment horizontal="left" vertical="center"/>
    </xf>
    <xf numFmtId="43" fontId="68" fillId="0" borderId="22" xfId="2" applyFont="1" applyBorder="1" applyAlignment="1">
      <alignment vertical="center"/>
    </xf>
    <xf numFmtId="43" fontId="68" fillId="0" borderId="25" xfId="0" applyNumberFormat="1" applyFont="1" applyBorder="1" applyAlignment="1">
      <alignment vertical="center"/>
    </xf>
    <xf numFmtId="43" fontId="2" fillId="0" borderId="10" xfId="2" applyFont="1" applyFill="1" applyBorder="1" applyAlignment="1">
      <alignment horizontal="left" vertical="center" shrinkToFit="1"/>
    </xf>
    <xf numFmtId="43" fontId="2" fillId="0" borderId="12" xfId="2" applyFont="1" applyFill="1" applyBorder="1" applyAlignment="1">
      <alignment horizontal="left" vertical="center" shrinkToFit="1"/>
    </xf>
    <xf numFmtId="43" fontId="2" fillId="0" borderId="27" xfId="2" applyFont="1" applyFill="1" applyBorder="1" applyAlignment="1">
      <alignment horizontal="left" vertical="center" shrinkToFit="1"/>
    </xf>
    <xf numFmtId="172" fontId="17" fillId="0" borderId="1" xfId="1" applyNumberFormat="1" applyFont="1" applyFill="1" applyBorder="1" applyAlignment="1">
      <alignment horizontal="right" vertical="top" indent="3" shrinkToFit="1"/>
    </xf>
    <xf numFmtId="4" fontId="17" fillId="0" borderId="2" xfId="1" applyNumberFormat="1" applyFont="1" applyFill="1" applyBorder="1" applyAlignment="1">
      <alignment shrinkToFit="1"/>
    </xf>
    <xf numFmtId="4" fontId="17" fillId="0" borderId="11" xfId="1" applyNumberFormat="1" applyFont="1" applyFill="1" applyBorder="1" applyAlignment="1">
      <alignment shrinkToFit="1"/>
    </xf>
    <xf numFmtId="4" fontId="17" fillId="0" borderId="18" xfId="1" applyNumberFormat="1" applyFont="1" applyFill="1" applyBorder="1" applyAlignment="1">
      <alignment shrinkToFit="1"/>
    </xf>
    <xf numFmtId="0" fontId="3" fillId="0" borderId="0" xfId="1" applyFont="1" applyFill="1" applyBorder="1" applyAlignment="1">
      <alignment horizontal="center" vertical="center" wrapText="1"/>
    </xf>
    <xf numFmtId="1" fontId="2" fillId="0" borderId="0" xfId="1" applyNumberFormat="1" applyFont="1" applyFill="1" applyBorder="1" applyAlignment="1">
      <alignment horizontal="center" vertical="center" wrapText="1" shrinkToFit="1"/>
    </xf>
    <xf numFmtId="43" fontId="2" fillId="0" borderId="0" xfId="2" applyFont="1" applyFill="1" applyBorder="1" applyAlignment="1">
      <alignment horizontal="right" shrinkToFit="1"/>
    </xf>
    <xf numFmtId="10" fontId="68" fillId="0" borderId="0" xfId="0" applyNumberFormat="1" applyFont="1" applyBorder="1" applyAlignment="1"/>
    <xf numFmtId="173" fontId="68" fillId="0" borderId="0" xfId="2" applyNumberFormat="1" applyFont="1" applyBorder="1" applyAlignment="1"/>
    <xf numFmtId="43" fontId="68" fillId="0" borderId="0" xfId="2" applyFont="1" applyBorder="1" applyAlignment="1"/>
    <xf numFmtId="10" fontId="2" fillId="0" borderId="26" xfId="1" applyNumberFormat="1" applyFont="1" applyFill="1" applyBorder="1" applyAlignment="1">
      <alignment horizontal="right" vertical="center" shrinkToFit="1"/>
    </xf>
    <xf numFmtId="10" fontId="2" fillId="0" borderId="27" xfId="1" applyNumberFormat="1" applyFont="1" applyFill="1" applyBorder="1" applyAlignment="1">
      <alignment horizontal="right" vertical="center" shrinkToFit="1"/>
    </xf>
    <xf numFmtId="10" fontId="2" fillId="0" borderId="18" xfId="1" applyNumberFormat="1" applyFont="1" applyFill="1" applyBorder="1" applyAlignment="1">
      <alignment horizontal="right" vertical="center" shrinkToFit="1"/>
    </xf>
    <xf numFmtId="43" fontId="2" fillId="0" borderId="1" xfId="2" applyFont="1" applyFill="1" applyBorder="1" applyAlignment="1">
      <alignment horizontal="right" vertical="center" shrinkToFit="1"/>
    </xf>
    <xf numFmtId="43" fontId="2" fillId="0" borderId="28" xfId="2" applyFont="1" applyFill="1" applyBorder="1" applyAlignment="1">
      <alignment horizontal="right" vertical="center" shrinkToFit="1"/>
    </xf>
    <xf numFmtId="43" fontId="4" fillId="0" borderId="0" xfId="2" applyFont="1" applyFill="1" applyBorder="1" applyAlignment="1">
      <alignment horizontal="right" vertical="center" shrinkToFit="1"/>
    </xf>
    <xf numFmtId="4" fontId="2" fillId="0" borderId="18" xfId="1" applyNumberFormat="1" applyFont="1" applyFill="1" applyBorder="1" applyAlignment="1">
      <alignment horizontal="right" vertical="center" shrinkToFit="1"/>
    </xf>
    <xf numFmtId="4" fontId="4" fillId="0" borderId="0" xfId="1" applyNumberFormat="1" applyFont="1" applyFill="1" applyBorder="1" applyAlignment="1">
      <alignment vertical="center" shrinkToFit="1"/>
    </xf>
    <xf numFmtId="10" fontId="2" fillId="0" borderId="32" xfId="1" applyNumberFormat="1" applyFont="1" applyFill="1" applyBorder="1" applyAlignment="1">
      <alignment horizontal="right" vertical="center" shrinkToFit="1"/>
    </xf>
    <xf numFmtId="4" fontId="4" fillId="0" borderId="15" xfId="1" applyNumberFormat="1" applyFont="1" applyFill="1" applyBorder="1" applyAlignment="1">
      <alignment vertical="center" shrinkToFit="1"/>
    </xf>
    <xf numFmtId="10" fontId="2" fillId="0" borderId="20" xfId="1" applyNumberFormat="1" applyFont="1" applyFill="1" applyBorder="1" applyAlignment="1">
      <alignment horizontal="right" vertical="center" shrinkToFit="1"/>
    </xf>
    <xf numFmtId="10" fontId="2" fillId="0" borderId="19" xfId="1" applyNumberFormat="1" applyFont="1" applyFill="1" applyBorder="1" applyAlignment="1">
      <alignment horizontal="right" vertical="center" shrinkToFit="1"/>
    </xf>
    <xf numFmtId="4" fontId="2" fillId="0" borderId="2" xfId="1" applyNumberFormat="1" applyFont="1" applyFill="1" applyBorder="1" applyAlignment="1">
      <alignment vertical="center" shrinkToFit="1"/>
    </xf>
    <xf numFmtId="43" fontId="2" fillId="0" borderId="2" xfId="2" applyFont="1" applyFill="1" applyBorder="1" applyAlignment="1">
      <alignment horizontal="right" vertical="center" shrinkToFit="1"/>
    </xf>
    <xf numFmtId="4" fontId="2" fillId="0" borderId="28" xfId="1" applyNumberFormat="1" applyFont="1" applyFill="1" applyBorder="1" applyAlignment="1">
      <alignment vertical="center" shrinkToFit="1"/>
    </xf>
    <xf numFmtId="0" fontId="56" fillId="0" borderId="27" xfId="1" applyFont="1" applyFill="1" applyBorder="1" applyAlignment="1">
      <alignment horizontal="center" vertical="center" wrapText="1"/>
    </xf>
    <xf numFmtId="0" fontId="56" fillId="0" borderId="26" xfId="1" applyFont="1" applyFill="1" applyBorder="1" applyAlignment="1">
      <alignment horizontal="center" vertical="center"/>
    </xf>
    <xf numFmtId="0" fontId="51" fillId="0" borderId="21" xfId="1" applyFont="1" applyFill="1" applyBorder="1" applyAlignment="1">
      <alignment vertical="center" wrapText="1"/>
    </xf>
    <xf numFmtId="43" fontId="8" fillId="0" borderId="26" xfId="2" applyFont="1" applyFill="1" applyBorder="1" applyAlignment="1">
      <alignment horizontal="right" vertical="center" shrinkToFit="1"/>
    </xf>
    <xf numFmtId="171" fontId="8" fillId="0" borderId="26" xfId="1" applyNumberFormat="1" applyFont="1" applyFill="1" applyBorder="1" applyAlignment="1">
      <alignment horizontal="right" vertical="center" shrinkToFit="1"/>
    </xf>
    <xf numFmtId="10" fontId="4" fillId="0" borderId="26" xfId="1" applyNumberFormat="1" applyFont="1" applyFill="1" applyBorder="1" applyAlignment="1">
      <alignment horizontal="right" vertical="center" shrinkToFit="1"/>
    </xf>
    <xf numFmtId="43" fontId="4" fillId="0" borderId="33" xfId="2" applyFont="1" applyFill="1" applyBorder="1" applyAlignment="1">
      <alignment vertical="center" shrinkToFit="1"/>
    </xf>
    <xf numFmtId="171" fontId="4" fillId="0" borderId="26" xfId="1" applyNumberFormat="1" applyFont="1" applyFill="1" applyBorder="1" applyAlignment="1">
      <alignment horizontal="right" vertical="center" shrinkToFit="1"/>
    </xf>
    <xf numFmtId="10" fontId="4" fillId="0" borderId="33" xfId="1" applyNumberFormat="1" applyFont="1" applyFill="1" applyBorder="1" applyAlignment="1">
      <alignment horizontal="right" vertical="center" shrinkToFit="1"/>
    </xf>
    <xf numFmtId="39" fontId="8" fillId="0" borderId="26" xfId="1" applyNumberFormat="1" applyFont="1" applyFill="1" applyBorder="1" applyAlignment="1">
      <alignment horizontal="right" vertical="center" shrinkToFit="1"/>
    </xf>
    <xf numFmtId="10" fontId="8" fillId="0" borderId="22" xfId="1" applyNumberFormat="1" applyFont="1" applyFill="1" applyBorder="1" applyAlignment="1">
      <alignment horizontal="right" vertical="center" shrinkToFit="1"/>
    </xf>
    <xf numFmtId="0" fontId="52" fillId="0" borderId="23" xfId="1" applyFont="1" applyFill="1" applyBorder="1" applyAlignment="1">
      <alignment vertical="center" wrapText="1"/>
    </xf>
    <xf numFmtId="43" fontId="8" fillId="0" borderId="35" xfId="2" applyFont="1" applyFill="1" applyBorder="1" applyAlignment="1">
      <alignment horizontal="right" vertical="center" shrinkToFit="1"/>
    </xf>
    <xf numFmtId="171" fontId="8" fillId="0" borderId="35" xfId="1" applyNumberFormat="1" applyFont="1" applyFill="1" applyBorder="1" applyAlignment="1">
      <alignment horizontal="right" vertical="center" shrinkToFit="1"/>
    </xf>
    <xf numFmtId="10" fontId="4" fillId="0" borderId="35" xfId="1" applyNumberFormat="1" applyFont="1" applyFill="1" applyBorder="1" applyAlignment="1">
      <alignment horizontal="right" vertical="center" shrinkToFit="1"/>
    </xf>
    <xf numFmtId="43" fontId="4" fillId="0" borderId="0" xfId="2" applyFont="1" applyFill="1" applyBorder="1" applyAlignment="1">
      <alignment vertical="center" shrinkToFit="1"/>
    </xf>
    <xf numFmtId="10" fontId="4" fillId="0" borderId="0" xfId="1" applyNumberFormat="1" applyFont="1" applyFill="1" applyBorder="1" applyAlignment="1">
      <alignment horizontal="right" vertical="center" shrinkToFit="1"/>
    </xf>
    <xf numFmtId="39" fontId="8" fillId="0" borderId="35" xfId="1" applyNumberFormat="1" applyFont="1" applyFill="1" applyBorder="1" applyAlignment="1">
      <alignment horizontal="right" vertical="center" shrinkToFit="1"/>
    </xf>
    <xf numFmtId="10" fontId="8" fillId="0" borderId="24" xfId="1" applyNumberFormat="1" applyFont="1" applyFill="1" applyBorder="1" applyAlignment="1">
      <alignment horizontal="right" vertical="center" shrinkToFit="1"/>
    </xf>
    <xf numFmtId="0" fontId="52" fillId="0" borderId="23" xfId="1" applyFont="1" applyFill="1" applyBorder="1" applyAlignment="1">
      <alignment vertical="center"/>
    </xf>
    <xf numFmtId="0" fontId="52" fillId="0" borderId="31" xfId="1" applyFont="1" applyFill="1" applyBorder="1" applyAlignment="1">
      <alignment vertical="center" wrapText="1"/>
    </xf>
    <xf numFmtId="43" fontId="8" fillId="0" borderId="27" xfId="2" applyFont="1" applyFill="1" applyBorder="1" applyAlignment="1">
      <alignment horizontal="right" vertical="center" shrinkToFit="1"/>
    </xf>
    <xf numFmtId="171" fontId="8" fillId="0" borderId="27" xfId="1" applyNumberFormat="1" applyFont="1" applyFill="1" applyBorder="1" applyAlignment="1">
      <alignment horizontal="right" vertical="center" shrinkToFit="1"/>
    </xf>
    <xf numFmtId="10" fontId="4" fillId="0" borderId="27" xfId="1" applyNumberFormat="1" applyFont="1" applyFill="1" applyBorder="1" applyAlignment="1">
      <alignment horizontal="right" vertical="center" shrinkToFit="1"/>
    </xf>
    <xf numFmtId="43" fontId="4" fillId="0" borderId="34" xfId="2" applyFont="1" applyFill="1" applyBorder="1" applyAlignment="1">
      <alignment vertical="center" shrinkToFit="1"/>
    </xf>
    <xf numFmtId="10" fontId="4" fillId="0" borderId="34" xfId="1" applyNumberFormat="1" applyFont="1" applyFill="1" applyBorder="1" applyAlignment="1">
      <alignment horizontal="right" vertical="center" shrinkToFit="1"/>
    </xf>
    <xf numFmtId="39" fontId="8" fillId="0" borderId="27" xfId="1" applyNumberFormat="1" applyFont="1" applyFill="1" applyBorder="1" applyAlignment="1">
      <alignment horizontal="right" vertical="center" shrinkToFit="1"/>
    </xf>
    <xf numFmtId="10" fontId="8" fillId="0" borderId="25" xfId="1" applyNumberFormat="1" applyFont="1" applyFill="1" applyBorder="1" applyAlignment="1">
      <alignment horizontal="right" vertical="center" shrinkToFit="1"/>
    </xf>
    <xf numFmtId="0" fontId="1" fillId="0" borderId="27" xfId="1" applyFill="1" applyBorder="1" applyAlignment="1">
      <alignment horizontal="right" vertical="top"/>
    </xf>
    <xf numFmtId="0" fontId="6" fillId="0" borderId="26" xfId="1" applyFont="1" applyFill="1" applyBorder="1" applyAlignment="1">
      <alignment vertical="top" wrapText="1"/>
    </xf>
    <xf numFmtId="0" fontId="13" fillId="0" borderId="27" xfId="1" applyFont="1" applyFill="1" applyBorder="1" applyAlignment="1">
      <alignment vertical="center"/>
    </xf>
    <xf numFmtId="0" fontId="6" fillId="0" borderId="27" xfId="1" applyFont="1" applyFill="1" applyBorder="1" applyAlignment="1">
      <alignment vertical="top" wrapText="1"/>
    </xf>
    <xf numFmtId="43" fontId="4" fillId="0" borderId="26" xfId="2" applyFont="1" applyFill="1" applyBorder="1" applyAlignment="1">
      <alignment horizontal="right" vertical="top" shrinkToFit="1"/>
    </xf>
    <xf numFmtId="0" fontId="2" fillId="0" borderId="9" xfId="1" applyFont="1" applyFill="1" applyBorder="1" applyAlignment="1">
      <alignment horizontal="center" vertical="top" wrapText="1"/>
    </xf>
    <xf numFmtId="1" fontId="2" fillId="0" borderId="13" xfId="1" applyNumberFormat="1" applyFont="1" applyFill="1" applyBorder="1" applyAlignment="1">
      <alignment horizontal="center" vertical="top" shrinkToFit="1"/>
    </xf>
    <xf numFmtId="1" fontId="2" fillId="0" borderId="18" xfId="1" applyNumberFormat="1" applyFont="1" applyFill="1" applyBorder="1" applyAlignment="1">
      <alignment horizontal="center" vertical="top" wrapText="1" shrinkToFit="1"/>
    </xf>
    <xf numFmtId="8" fontId="64" fillId="0" borderId="0" xfId="0" applyNumberFormat="1" applyFont="1"/>
    <xf numFmtId="0" fontId="70" fillId="0" borderId="0" xfId="0" applyFont="1" applyAlignment="1">
      <alignment horizontal="right"/>
    </xf>
    <xf numFmtId="1" fontId="15" fillId="0" borderId="2" xfId="1" applyNumberFormat="1" applyFont="1" applyFill="1" applyBorder="1" applyAlignment="1">
      <alignment vertical="center" shrinkToFit="1"/>
    </xf>
    <xf numFmtId="1" fontId="15" fillId="0" borderId="1" xfId="1" applyNumberFormat="1" applyFont="1" applyFill="1" applyBorder="1" applyAlignment="1">
      <alignment horizontal="center" vertical="center" shrinkToFit="1"/>
    </xf>
    <xf numFmtId="1" fontId="15" fillId="0" borderId="2" xfId="1" applyNumberFormat="1" applyFont="1" applyFill="1" applyBorder="1" applyAlignment="1">
      <alignment horizontal="left" vertical="center" indent="2" shrinkToFit="1"/>
    </xf>
    <xf numFmtId="1" fontId="15" fillId="0" borderId="18" xfId="1" applyNumberFormat="1" applyFont="1" applyFill="1" applyBorder="1" applyAlignment="1">
      <alignment horizontal="center" vertical="center" shrinkToFit="1"/>
    </xf>
    <xf numFmtId="0" fontId="14" fillId="0" borderId="2" xfId="1" applyFont="1" applyFill="1" applyBorder="1" applyAlignment="1">
      <alignment horizontal="center" vertical="center"/>
    </xf>
    <xf numFmtId="0" fontId="71" fillId="0" borderId="18" xfId="0" applyFont="1" applyBorder="1" applyAlignment="1">
      <alignment horizontal="center" vertical="center"/>
    </xf>
    <xf numFmtId="0" fontId="1" fillId="0" borderId="42" xfId="1" applyFill="1" applyBorder="1" applyAlignment="1">
      <alignment horizontal="left" vertical="top" indent="7"/>
    </xf>
    <xf numFmtId="0" fontId="1" fillId="0" borderId="42" xfId="1" applyFill="1" applyBorder="1" applyAlignment="1">
      <alignment horizontal="left" vertical="top" wrapText="1"/>
    </xf>
    <xf numFmtId="0" fontId="1" fillId="0" borderId="43" xfId="1" applyFill="1" applyBorder="1" applyAlignment="1">
      <alignment horizontal="left" vertical="top" indent="1"/>
    </xf>
    <xf numFmtId="0" fontId="1" fillId="0" borderId="41" xfId="1" applyFill="1" applyBorder="1" applyAlignment="1">
      <alignment horizontal="left" vertical="top" wrapText="1" indent="1"/>
    </xf>
    <xf numFmtId="0" fontId="5" fillId="0" borderId="44" xfId="1" applyFont="1" applyFill="1" applyBorder="1" applyAlignment="1">
      <alignment horizontal="left" vertical="top" wrapText="1" indent="1"/>
    </xf>
    <xf numFmtId="0" fontId="1" fillId="0" borderId="42" xfId="1" applyFill="1" applyBorder="1" applyAlignment="1">
      <alignment horizontal="left" vertical="top" indent="6"/>
    </xf>
    <xf numFmtId="0" fontId="1" fillId="0" borderId="43" xfId="1" applyFill="1" applyBorder="1" applyAlignment="1">
      <alignment horizontal="left" vertical="top"/>
    </xf>
    <xf numFmtId="0" fontId="1" fillId="0" borderId="42" xfId="1" applyFill="1" applyBorder="1" applyAlignment="1">
      <alignment horizontal="left" vertical="center" indent="7"/>
    </xf>
    <xf numFmtId="0" fontId="1" fillId="0" borderId="42" xfId="1" applyFill="1" applyBorder="1" applyAlignment="1">
      <alignment horizontal="center" vertical="top" wrapText="1"/>
    </xf>
    <xf numFmtId="0" fontId="27" fillId="3" borderId="40" xfId="1" applyFont="1" applyFill="1" applyBorder="1" applyAlignment="1">
      <alignment horizontal="right" vertical="top" wrapText="1"/>
    </xf>
    <xf numFmtId="10" fontId="2" fillId="3" borderId="10" xfId="1" applyNumberFormat="1" applyFont="1" applyFill="1" applyBorder="1" applyAlignment="1">
      <alignment horizontal="right" vertical="top" shrinkToFit="1"/>
    </xf>
    <xf numFmtId="10" fontId="2" fillId="3" borderId="27" xfId="1" applyNumberFormat="1" applyFont="1" applyFill="1" applyBorder="1" applyAlignment="1">
      <alignment horizontal="right" vertical="top" shrinkToFit="1"/>
    </xf>
    <xf numFmtId="0" fontId="3" fillId="3" borderId="20" xfId="1" applyFont="1" applyFill="1" applyBorder="1" applyAlignment="1">
      <alignment horizontal="center" vertical="top" wrapText="1"/>
    </xf>
    <xf numFmtId="0" fontId="3" fillId="3" borderId="46" xfId="1" applyFont="1" applyFill="1" applyBorder="1" applyAlignment="1">
      <alignment horizontal="center" vertical="top" wrapText="1"/>
    </xf>
    <xf numFmtId="0" fontId="72" fillId="0" borderId="0" xfId="1" applyFont="1" applyFill="1" applyBorder="1" applyAlignment="1">
      <alignment horizontal="left" vertical="top"/>
    </xf>
    <xf numFmtId="43" fontId="25" fillId="0" borderId="35" xfId="2" applyNumberFormat="1" applyFont="1" applyFill="1" applyBorder="1" applyAlignment="1">
      <alignment vertical="center" shrinkToFit="1"/>
    </xf>
    <xf numFmtId="43" fontId="25" fillId="0" borderId="35" xfId="2" applyNumberFormat="1" applyFont="1" applyFill="1" applyBorder="1" applyAlignment="1">
      <alignment horizontal="right" vertical="center" shrinkToFit="1"/>
    </xf>
    <xf numFmtId="43" fontId="25" fillId="0" borderId="27" xfId="2" applyNumberFormat="1" applyFont="1" applyFill="1" applyBorder="1" applyAlignment="1">
      <alignment horizontal="right" vertical="center" shrinkToFit="1"/>
    </xf>
    <xf numFmtId="174" fontId="64" fillId="0" borderId="18" xfId="0" applyNumberFormat="1" applyFont="1" applyBorder="1" applyAlignment="1">
      <alignment vertical="top"/>
    </xf>
    <xf numFmtId="0" fontId="74" fillId="0" borderId="0" xfId="1" applyFont="1" applyFill="1" applyBorder="1" applyAlignment="1">
      <alignment horizontal="left" vertical="top"/>
    </xf>
    <xf numFmtId="43" fontId="17" fillId="0" borderId="1" xfId="2" applyFont="1" applyFill="1" applyBorder="1" applyAlignment="1">
      <alignment horizontal="right" shrinkToFit="1"/>
    </xf>
    <xf numFmtId="0" fontId="33" fillId="0" borderId="26" xfId="1" applyFont="1" applyFill="1" applyBorder="1" applyAlignment="1">
      <alignment horizontal="center" vertical="center" wrapText="1"/>
    </xf>
    <xf numFmtId="0" fontId="33" fillId="0" borderId="18" xfId="1" applyFont="1" applyFill="1" applyBorder="1" applyAlignment="1">
      <alignment horizontal="center" vertical="center" wrapText="1"/>
    </xf>
    <xf numFmtId="0" fontId="54" fillId="0" borderId="0" xfId="1" applyFont="1" applyFill="1" applyBorder="1" applyAlignment="1"/>
    <xf numFmtId="0" fontId="55" fillId="0" borderId="0" xfId="1" applyFont="1" applyFill="1" applyBorder="1" applyAlignment="1"/>
    <xf numFmtId="1" fontId="15" fillId="0" borderId="18" xfId="1" applyNumberFormat="1" applyFont="1" applyFill="1" applyBorder="1" applyAlignment="1">
      <alignment horizontal="center" vertical="top" shrinkToFit="1"/>
    </xf>
    <xf numFmtId="1" fontId="15" fillId="0" borderId="0" xfId="1" applyNumberFormat="1" applyFont="1" applyFill="1" applyBorder="1" applyAlignment="1">
      <alignment vertical="top" shrinkToFit="1"/>
    </xf>
    <xf numFmtId="10" fontId="17" fillId="0" borderId="0" xfId="1" applyNumberFormat="1" applyFont="1" applyFill="1" applyBorder="1" applyAlignment="1">
      <alignment vertical="top" shrinkToFit="1"/>
    </xf>
    <xf numFmtId="1" fontId="15" fillId="0" borderId="18" xfId="1" applyNumberFormat="1" applyFont="1" applyFill="1" applyBorder="1" applyAlignment="1">
      <alignment horizontal="left" vertical="top" indent="3" shrinkToFit="1"/>
    </xf>
    <xf numFmtId="10" fontId="17" fillId="0" borderId="18" xfId="1" applyNumberFormat="1" applyFont="1" applyFill="1" applyBorder="1" applyAlignment="1">
      <alignment horizontal="left" vertical="top" indent="3" shrinkToFit="1"/>
    </xf>
    <xf numFmtId="10" fontId="17" fillId="0" borderId="18" xfId="1" applyNumberFormat="1" applyFont="1" applyFill="1" applyBorder="1" applyAlignment="1">
      <alignment horizontal="center" vertical="top" shrinkToFit="1"/>
    </xf>
    <xf numFmtId="10" fontId="17" fillId="0" borderId="18" xfId="1" applyNumberFormat="1" applyFont="1" applyFill="1" applyBorder="1" applyAlignment="1">
      <alignment vertical="top" shrinkToFit="1"/>
    </xf>
    <xf numFmtId="0" fontId="58" fillId="0" borderId="0" xfId="1" applyFont="1" applyFill="1" applyBorder="1" applyAlignment="1">
      <alignment horizontal="center" vertical="center" wrapText="1"/>
    </xf>
    <xf numFmtId="0" fontId="76" fillId="0" borderId="0" xfId="1" applyFont="1" applyFill="1" applyBorder="1" applyAlignment="1">
      <alignment horizontal="center" vertical="center" wrapText="1"/>
    </xf>
    <xf numFmtId="1" fontId="58" fillId="0" borderId="0" xfId="1" applyNumberFormat="1" applyFont="1" applyFill="1" applyBorder="1" applyAlignment="1">
      <alignment horizontal="center" vertical="center" shrinkToFit="1"/>
    </xf>
    <xf numFmtId="1" fontId="58" fillId="0" borderId="0" xfId="1" applyNumberFormat="1" applyFont="1" applyFill="1" applyBorder="1" applyAlignment="1">
      <alignment horizontal="center" vertical="center" wrapText="1" shrinkToFit="1"/>
    </xf>
    <xf numFmtId="43" fontId="58" fillId="0" borderId="0" xfId="2" applyFont="1" applyFill="1" applyBorder="1" applyAlignment="1">
      <alignment horizontal="right" shrinkToFit="1"/>
    </xf>
    <xf numFmtId="10" fontId="58" fillId="0" borderId="0" xfId="1" applyNumberFormat="1" applyFont="1" applyFill="1" applyBorder="1" applyAlignment="1">
      <alignment horizontal="right" shrinkToFit="1"/>
    </xf>
    <xf numFmtId="10" fontId="58" fillId="0" borderId="0" xfId="1" applyNumberFormat="1" applyFont="1" applyFill="1" applyBorder="1" applyAlignment="1">
      <alignment shrinkToFit="1"/>
    </xf>
    <xf numFmtId="10" fontId="77" fillId="0" borderId="0" xfId="0" applyNumberFormat="1" applyFont="1" applyBorder="1" applyAlignment="1"/>
    <xf numFmtId="10" fontId="78" fillId="0" borderId="0" xfId="0" applyNumberFormat="1" applyFont="1" applyBorder="1" applyAlignment="1"/>
    <xf numFmtId="43" fontId="55" fillId="0" borderId="0" xfId="2" applyFont="1" applyFill="1" applyBorder="1" applyAlignment="1">
      <alignment horizontal="right" shrinkToFit="1"/>
    </xf>
    <xf numFmtId="10" fontId="55" fillId="0" borderId="0" xfId="1" applyNumberFormat="1" applyFont="1" applyFill="1" applyBorder="1" applyAlignment="1">
      <alignment horizontal="right" shrinkToFit="1"/>
    </xf>
    <xf numFmtId="10" fontId="55" fillId="0" borderId="0" xfId="1" applyNumberFormat="1" applyFont="1" applyFill="1" applyBorder="1" applyAlignment="1">
      <alignment shrinkToFit="1"/>
    </xf>
    <xf numFmtId="173" fontId="78" fillId="0" borderId="0" xfId="2" applyNumberFormat="1" applyFont="1" applyBorder="1" applyAlignment="1"/>
    <xf numFmtId="43" fontId="78" fillId="0" borderId="0" xfId="2" applyNumberFormat="1" applyFont="1" applyBorder="1" applyAlignment="1"/>
    <xf numFmtId="43" fontId="78" fillId="0" borderId="0" xfId="2" applyFont="1" applyBorder="1" applyAlignment="1"/>
    <xf numFmtId="0" fontId="78" fillId="0" borderId="0" xfId="0" applyFont="1" applyBorder="1" applyAlignment="1"/>
    <xf numFmtId="0" fontId="40" fillId="0" borderId="0" xfId="1" applyFont="1" applyFill="1" applyBorder="1" applyAlignment="1"/>
    <xf numFmtId="43" fontId="40" fillId="0" borderId="0" xfId="2" applyFont="1" applyFill="1" applyBorder="1" applyAlignment="1">
      <alignment horizontal="right" wrapText="1"/>
    </xf>
    <xf numFmtId="43" fontId="55" fillId="2" borderId="0" xfId="2" applyFont="1" applyFill="1" applyBorder="1" applyAlignment="1">
      <alignment horizontal="right" shrinkToFit="1"/>
    </xf>
    <xf numFmtId="4" fontId="58" fillId="0" borderId="0" xfId="1" applyNumberFormat="1" applyFont="1" applyFill="1" applyBorder="1" applyAlignment="1">
      <alignment horizontal="right" shrinkToFit="1"/>
    </xf>
    <xf numFmtId="0" fontId="75" fillId="0" borderId="0" xfId="1" applyFont="1" applyFill="1" applyBorder="1" applyAlignment="1">
      <alignment vertical="center"/>
    </xf>
    <xf numFmtId="0" fontId="12" fillId="0" borderId="0" xfId="1" applyFont="1" applyFill="1" applyBorder="1" applyAlignment="1"/>
    <xf numFmtId="0" fontId="59" fillId="0" borderId="0" xfId="1" applyFont="1" applyFill="1" applyBorder="1" applyAlignment="1">
      <alignment vertical="center"/>
    </xf>
    <xf numFmtId="0" fontId="49" fillId="0" borderId="0" xfId="1" applyFont="1" applyFill="1" applyBorder="1" applyAlignment="1">
      <alignment vertical="center"/>
    </xf>
    <xf numFmtId="0" fontId="58" fillId="0" borderId="0" xfId="1" applyFont="1" applyFill="1" applyBorder="1" applyAlignment="1">
      <alignment vertical="center"/>
    </xf>
    <xf numFmtId="0" fontId="76" fillId="0" borderId="0" xfId="1" applyFont="1" applyFill="1" applyBorder="1" applyAlignment="1">
      <alignment vertical="center"/>
    </xf>
    <xf numFmtId="0" fontId="76" fillId="0" borderId="0" xfId="1" applyFont="1" applyFill="1" applyBorder="1" applyAlignment="1"/>
    <xf numFmtId="10" fontId="65" fillId="0" borderId="26" xfId="0" applyNumberFormat="1" applyFont="1" applyBorder="1" applyAlignment="1">
      <alignment vertical="center"/>
    </xf>
    <xf numFmtId="0" fontId="33" fillId="0" borderId="9" xfId="1" applyFont="1" applyFill="1" applyBorder="1" applyAlignment="1">
      <alignment horizontal="center" vertical="top" wrapText="1"/>
    </xf>
    <xf numFmtId="0" fontId="33" fillId="0" borderId="9" xfId="1" applyFont="1" applyFill="1" applyBorder="1" applyAlignment="1">
      <alignment horizontal="center" vertical="center" wrapText="1"/>
    </xf>
    <xf numFmtId="43" fontId="4" fillId="0" borderId="12" xfId="2" applyFont="1" applyFill="1" applyBorder="1" applyAlignment="1">
      <alignment horizontal="center" vertical="center" shrinkToFit="1"/>
    </xf>
    <xf numFmtId="0" fontId="2" fillId="0" borderId="26" xfId="1" applyFont="1" applyFill="1" applyBorder="1" applyAlignment="1">
      <alignment horizontal="left" vertical="center" wrapText="1"/>
    </xf>
    <xf numFmtId="0" fontId="2" fillId="0" borderId="22" xfId="1" applyFont="1" applyFill="1" applyBorder="1" applyAlignment="1">
      <alignment horizontal="left" vertical="center" wrapText="1"/>
    </xf>
    <xf numFmtId="43" fontId="28" fillId="0" borderId="26" xfId="2" applyFont="1" applyFill="1" applyBorder="1" applyAlignment="1">
      <alignment horizontal="right" vertical="center" wrapText="1" indent="1"/>
    </xf>
    <xf numFmtId="43" fontId="28" fillId="0" borderId="26" xfId="2" applyFont="1" applyFill="1" applyBorder="1" applyAlignment="1">
      <alignment horizontal="center" vertical="center" wrapText="1"/>
    </xf>
    <xf numFmtId="43" fontId="28" fillId="0" borderId="33" xfId="2" applyFont="1" applyFill="1" applyBorder="1" applyAlignment="1">
      <alignment horizontal="left" vertical="center" wrapText="1" indent="1"/>
    </xf>
    <xf numFmtId="0" fontId="1" fillId="0" borderId="27" xfId="1" applyFont="1" applyFill="1" applyBorder="1" applyAlignment="1">
      <alignment vertical="top"/>
    </xf>
    <xf numFmtId="0" fontId="2" fillId="0" borderId="26" xfId="1" applyFont="1" applyFill="1" applyBorder="1" applyAlignment="1">
      <alignment horizontal="center" vertical="center" wrapText="1"/>
    </xf>
    <xf numFmtId="0" fontId="8" fillId="0" borderId="0" xfId="1" applyFont="1" applyFill="1" applyBorder="1" applyAlignment="1">
      <alignment horizontal="left"/>
    </xf>
    <xf numFmtId="43" fontId="52" fillId="0" borderId="14" xfId="2" applyFont="1" applyFill="1" applyBorder="1" applyAlignment="1">
      <alignment horizontal="right" wrapText="1"/>
    </xf>
    <xf numFmtId="43" fontId="4" fillId="0" borderId="15" xfId="2" applyNumberFormat="1" applyFont="1" applyFill="1" applyBorder="1" applyAlignment="1">
      <alignment horizontal="right" shrinkToFit="1"/>
    </xf>
    <xf numFmtId="0" fontId="8" fillId="0" borderId="18" xfId="1" applyFont="1" applyFill="1" applyBorder="1" applyAlignment="1">
      <alignment vertical="top"/>
    </xf>
    <xf numFmtId="43" fontId="79" fillId="0" borderId="18" xfId="2" applyFont="1" applyBorder="1"/>
    <xf numFmtId="0" fontId="1" fillId="0" borderId="26" xfId="1" applyFill="1" applyBorder="1" applyAlignment="1">
      <alignment horizontal="left" vertical="center"/>
    </xf>
    <xf numFmtId="0" fontId="13" fillId="0" borderId="27" xfId="1" applyFont="1" applyFill="1" applyBorder="1" applyAlignment="1">
      <alignment vertical="top"/>
    </xf>
    <xf numFmtId="0" fontId="49" fillId="0" borderId="0" xfId="1" applyFont="1" applyFill="1" applyBorder="1" applyAlignment="1">
      <alignment vertical="top"/>
    </xf>
    <xf numFmtId="0" fontId="59" fillId="0" borderId="0" xfId="1" applyFont="1" applyFill="1" applyBorder="1" applyAlignment="1">
      <alignment vertical="top"/>
    </xf>
    <xf numFmtId="0" fontId="58" fillId="0" borderId="0" xfId="1" applyFont="1" applyFill="1" applyBorder="1" applyAlignment="1">
      <alignment vertical="top"/>
    </xf>
    <xf numFmtId="43" fontId="4" fillId="0" borderId="13" xfId="2" applyFont="1" applyFill="1" applyBorder="1" applyAlignment="1">
      <alignment horizontal="right" shrinkToFit="1"/>
    </xf>
    <xf numFmtId="43" fontId="1" fillId="0" borderId="13" xfId="2" applyFont="1" applyFill="1" applyBorder="1" applyAlignment="1">
      <alignment horizontal="right" wrapText="1"/>
    </xf>
    <xf numFmtId="43" fontId="4" fillId="0" borderId="8" xfId="2" applyFont="1" applyFill="1" applyBorder="1" applyAlignment="1">
      <alignment horizontal="right" shrinkToFit="1"/>
    </xf>
    <xf numFmtId="0" fontId="8" fillId="0" borderId="23" xfId="1" applyFont="1" applyFill="1" applyBorder="1" applyAlignment="1"/>
    <xf numFmtId="0" fontId="1" fillId="0" borderId="24" xfId="1" applyFill="1" applyBorder="1" applyAlignment="1"/>
    <xf numFmtId="0" fontId="4" fillId="0" borderId="23" xfId="1" applyFont="1" applyFill="1" applyBorder="1" applyAlignment="1"/>
    <xf numFmtId="0" fontId="0" fillId="0" borderId="18" xfId="0" applyBorder="1"/>
    <xf numFmtId="43" fontId="0" fillId="0" borderId="18" xfId="2" applyFont="1" applyBorder="1"/>
    <xf numFmtId="0" fontId="50" fillId="0" borderId="18" xfId="0" applyFont="1" applyBorder="1"/>
    <xf numFmtId="43" fontId="50" fillId="0" borderId="18" xfId="2" applyFont="1" applyBorder="1"/>
    <xf numFmtId="0" fontId="50" fillId="0" borderId="27" xfId="0" applyFont="1" applyBorder="1" applyAlignment="1">
      <alignment horizontal="center"/>
    </xf>
    <xf numFmtId="0" fontId="80" fillId="0" borderId="28" xfId="0" applyFont="1" applyBorder="1"/>
    <xf numFmtId="0" fontId="0" fillId="0" borderId="29" xfId="0" applyBorder="1"/>
    <xf numFmtId="0" fontId="50" fillId="0" borderId="0" xfId="0" applyFont="1" applyAlignment="1">
      <alignment horizontal="center"/>
    </xf>
    <xf numFmtId="0" fontId="30" fillId="0" borderId="9" xfId="1" applyFont="1" applyFill="1" applyBorder="1" applyAlignment="1">
      <alignment horizontal="center" vertical="center" wrapText="1"/>
    </xf>
    <xf numFmtId="0" fontId="49" fillId="0" borderId="14"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40" fillId="0" borderId="0" xfId="1" applyFont="1" applyFill="1" applyBorder="1" applyAlignment="1">
      <alignment horizontal="center" vertical="top"/>
    </xf>
    <xf numFmtId="0" fontId="59" fillId="0" borderId="0" xfId="1" applyFont="1" applyFill="1" applyBorder="1" applyAlignment="1">
      <alignment horizontal="center" vertical="top"/>
    </xf>
    <xf numFmtId="1" fontId="58" fillId="0" borderId="0" xfId="1" applyNumberFormat="1" applyFont="1" applyFill="1" applyBorder="1" applyAlignment="1">
      <alignment horizontal="center" vertical="top" shrinkToFit="1"/>
    </xf>
    <xf numFmtId="0" fontId="2" fillId="0" borderId="26"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1" fillId="0" borderId="23" xfId="1" applyFill="1" applyBorder="1" applyAlignment="1">
      <alignment horizontal="left" wrapText="1"/>
    </xf>
    <xf numFmtId="0" fontId="1" fillId="0" borderId="24" xfId="1" applyFill="1" applyBorder="1" applyAlignment="1">
      <alignment horizontal="left" wrapText="1"/>
    </xf>
    <xf numFmtId="0" fontId="1" fillId="0" borderId="31" xfId="1" applyFill="1" applyBorder="1" applyAlignment="1">
      <alignment horizontal="left" wrapText="1"/>
    </xf>
    <xf numFmtId="0" fontId="1" fillId="0" borderId="25" xfId="1" applyFill="1" applyBorder="1" applyAlignment="1">
      <alignment horizontal="left" wrapText="1"/>
    </xf>
    <xf numFmtId="0" fontId="3" fillId="0" borderId="7" xfId="1" applyFont="1" applyFill="1" applyBorder="1" applyAlignment="1">
      <alignment horizontal="center" wrapText="1"/>
    </xf>
    <xf numFmtId="0" fontId="3" fillId="0" borderId="8" xfId="1" applyFont="1" applyFill="1" applyBorder="1" applyAlignment="1">
      <alignment horizontal="center" wrapText="1"/>
    </xf>
    <xf numFmtId="0" fontId="1" fillId="0" borderId="18" xfId="1" applyFill="1" applyBorder="1" applyAlignment="1">
      <alignment horizontal="left" wrapText="1"/>
    </xf>
    <xf numFmtId="0" fontId="1" fillId="0" borderId="21" xfId="1" applyFill="1" applyBorder="1" applyAlignment="1">
      <alignment horizontal="left" wrapText="1"/>
    </xf>
    <xf numFmtId="0" fontId="1" fillId="0" borderId="22" xfId="1" applyFill="1" applyBorder="1" applyAlignment="1">
      <alignment horizontal="left" wrapText="1"/>
    </xf>
    <xf numFmtId="0" fontId="12" fillId="0" borderId="28" xfId="1" applyFont="1" applyFill="1" applyBorder="1" applyAlignment="1">
      <alignment horizontal="center" vertical="center"/>
    </xf>
    <xf numFmtId="0" fontId="12" fillId="0" borderId="29" xfId="1" applyFont="1" applyFill="1" applyBorder="1" applyAlignment="1">
      <alignment horizontal="center" vertical="center"/>
    </xf>
    <xf numFmtId="0" fontId="2" fillId="0" borderId="21"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35" xfId="1" applyFont="1" applyFill="1" applyBorder="1" applyAlignment="1">
      <alignment horizontal="center" vertical="center" wrapText="1"/>
    </xf>
    <xf numFmtId="0" fontId="69" fillId="0" borderId="5" xfId="1" applyFont="1" applyFill="1" applyBorder="1" applyAlignment="1">
      <alignment horizontal="left" vertical="center" wrapText="1" indent="3"/>
    </xf>
    <xf numFmtId="0" fontId="69" fillId="0" borderId="6" xfId="1" applyFont="1" applyFill="1" applyBorder="1" applyAlignment="1">
      <alignment horizontal="left" vertical="center" wrapText="1" indent="3"/>
    </xf>
    <xf numFmtId="0" fontId="69" fillId="0" borderId="0" xfId="1" applyFont="1" applyFill="1" applyBorder="1" applyAlignment="1">
      <alignment horizontal="left" vertical="center" wrapText="1" indent="3"/>
    </xf>
    <xf numFmtId="0" fontId="69" fillId="0" borderId="13" xfId="1" applyFont="1" applyFill="1" applyBorder="1" applyAlignment="1">
      <alignment horizontal="left" vertical="center" wrapText="1" indent="3"/>
    </xf>
    <xf numFmtId="0" fontId="1" fillId="0" borderId="18" xfId="1" applyFill="1" applyBorder="1" applyAlignment="1">
      <alignment horizontal="center" vertical="top" wrapText="1"/>
    </xf>
    <xf numFmtId="0" fontId="49" fillId="0" borderId="0" xfId="1" applyFont="1" applyFill="1" applyBorder="1" applyAlignment="1">
      <alignment horizontal="center" vertical="top"/>
    </xf>
    <xf numFmtId="10" fontId="65" fillId="0" borderId="26" xfId="0" applyNumberFormat="1" applyFont="1" applyBorder="1" applyAlignment="1">
      <alignment horizontal="center" vertical="center" wrapText="1"/>
    </xf>
    <xf numFmtId="10" fontId="65" fillId="0" borderId="35" xfId="0" applyNumberFormat="1" applyFont="1" applyBorder="1" applyAlignment="1">
      <alignment horizontal="center" vertical="center" wrapText="1"/>
    </xf>
    <xf numFmtId="0" fontId="3" fillId="0" borderId="5" xfId="1" applyFont="1" applyFill="1" applyBorder="1" applyAlignment="1">
      <alignment horizontal="left" vertical="center" wrapText="1" indent="3"/>
    </xf>
    <xf numFmtId="0" fontId="3" fillId="0" borderId="6" xfId="1" applyFont="1" applyFill="1" applyBorder="1" applyAlignment="1">
      <alignment horizontal="left" vertical="center" wrapText="1" indent="3"/>
    </xf>
    <xf numFmtId="0" fontId="3" fillId="0" borderId="0" xfId="1" applyFont="1" applyFill="1" applyBorder="1" applyAlignment="1">
      <alignment horizontal="left" vertical="center" wrapText="1" indent="3"/>
    </xf>
    <xf numFmtId="0" fontId="3" fillId="0" borderId="13" xfId="1" applyFont="1" applyFill="1" applyBorder="1" applyAlignment="1">
      <alignment horizontal="left" vertical="center" wrapText="1" indent="3"/>
    </xf>
    <xf numFmtId="0" fontId="3" fillId="0" borderId="2" xfId="1" applyFont="1" applyFill="1" applyBorder="1" applyAlignment="1">
      <alignment horizontal="left" vertical="center" wrapText="1" indent="1"/>
    </xf>
    <xf numFmtId="0" fontId="3" fillId="0" borderId="4" xfId="1" applyFont="1" applyFill="1" applyBorder="1" applyAlignment="1">
      <alignment horizontal="left" vertical="center" wrapText="1" indent="1"/>
    </xf>
    <xf numFmtId="0" fontId="2" fillId="0" borderId="1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3" fillId="0" borderId="32" xfId="1" applyFont="1" applyFill="1" applyBorder="1" applyAlignment="1">
      <alignment horizontal="center" vertical="center" wrapText="1"/>
    </xf>
    <xf numFmtId="1" fontId="2" fillId="0" borderId="11" xfId="1" applyNumberFormat="1" applyFont="1" applyFill="1" applyBorder="1" applyAlignment="1">
      <alignment horizontal="center" vertical="center" shrinkToFit="1"/>
    </xf>
    <xf numFmtId="1" fontId="2" fillId="0" borderId="6" xfId="1" applyNumberFormat="1" applyFont="1" applyFill="1" applyBorder="1" applyAlignment="1">
      <alignment horizontal="center" vertical="center" shrinkToFit="1"/>
    </xf>
    <xf numFmtId="43" fontId="2" fillId="0" borderId="18" xfId="2" applyFont="1" applyFill="1" applyBorder="1" applyAlignment="1">
      <alignment horizontal="right" vertical="center" shrinkToFit="1"/>
    </xf>
    <xf numFmtId="10" fontId="2" fillId="0" borderId="26" xfId="1" applyNumberFormat="1" applyFont="1" applyFill="1" applyBorder="1" applyAlignment="1">
      <alignment horizontal="right" vertical="center" shrinkToFit="1"/>
    </xf>
    <xf numFmtId="4" fontId="2" fillId="0" borderId="29" xfId="1" applyNumberFormat="1" applyFont="1" applyFill="1" applyBorder="1" applyAlignment="1">
      <alignment horizontal="right" vertical="center" shrinkToFit="1"/>
    </xf>
    <xf numFmtId="4" fontId="2" fillId="0" borderId="18" xfId="1" applyNumberFormat="1" applyFont="1" applyFill="1" applyBorder="1" applyAlignment="1">
      <alignment horizontal="right" vertical="center" shrinkToFit="1"/>
    </xf>
    <xf numFmtId="0" fontId="1" fillId="0" borderId="0" xfId="1" applyFill="1" applyBorder="1" applyAlignment="1">
      <alignment horizontal="left" wrapText="1"/>
    </xf>
    <xf numFmtId="0" fontId="1" fillId="0" borderId="13" xfId="1" applyFill="1" applyBorder="1" applyAlignment="1">
      <alignment horizontal="left" wrapText="1"/>
    </xf>
    <xf numFmtId="43" fontId="4" fillId="0" borderId="15" xfId="2" applyFont="1" applyFill="1" applyBorder="1" applyAlignment="1">
      <alignment horizontal="right" vertical="center" shrinkToFit="1"/>
    </xf>
    <xf numFmtId="43" fontId="4" fillId="0" borderId="13" xfId="2" applyFont="1" applyFill="1" applyBorder="1" applyAlignment="1">
      <alignment horizontal="right" vertical="center" shrinkToFit="1"/>
    </xf>
    <xf numFmtId="10" fontId="2" fillId="0" borderId="21" xfId="1" applyNumberFormat="1" applyFont="1" applyFill="1" applyBorder="1" applyAlignment="1">
      <alignment horizontal="right" vertical="center" shrinkToFit="1"/>
    </xf>
    <xf numFmtId="10" fontId="2" fillId="0" borderId="22" xfId="1" applyNumberFormat="1" applyFont="1" applyFill="1" applyBorder="1" applyAlignment="1">
      <alignment horizontal="right" vertical="center" shrinkToFit="1"/>
    </xf>
    <xf numFmtId="43" fontId="4" fillId="0" borderId="0" xfId="2" applyFont="1" applyFill="1" applyBorder="1" applyAlignment="1">
      <alignment horizontal="right" vertical="center" shrinkToFit="1"/>
    </xf>
    <xf numFmtId="10" fontId="2" fillId="0" borderId="23" xfId="1" applyNumberFormat="1" applyFont="1" applyFill="1" applyBorder="1" applyAlignment="1">
      <alignment horizontal="right" vertical="center" shrinkToFit="1"/>
    </xf>
    <xf numFmtId="10" fontId="2" fillId="0" borderId="24" xfId="1" applyNumberFormat="1" applyFont="1" applyFill="1" applyBorder="1" applyAlignment="1">
      <alignment horizontal="right" vertical="center" shrinkToFit="1"/>
    </xf>
    <xf numFmtId="10" fontId="2" fillId="0" borderId="31" xfId="1" applyNumberFormat="1" applyFont="1" applyFill="1" applyBorder="1" applyAlignment="1">
      <alignment horizontal="right" vertical="center" shrinkToFit="1"/>
    </xf>
    <xf numFmtId="10" fontId="2" fillId="0" borderId="25" xfId="1" applyNumberFormat="1" applyFont="1" applyFill="1" applyBorder="1" applyAlignment="1">
      <alignment horizontal="right" vertical="center" shrinkToFit="1"/>
    </xf>
    <xf numFmtId="10" fontId="2" fillId="0" borderId="18" xfId="1" applyNumberFormat="1" applyFont="1" applyFill="1" applyBorder="1" applyAlignment="1">
      <alignment horizontal="right" shrinkToFit="1"/>
    </xf>
    <xf numFmtId="10" fontId="2" fillId="0" borderId="35" xfId="1" applyNumberFormat="1" applyFont="1" applyFill="1" applyBorder="1" applyAlignment="1">
      <alignment horizontal="right" shrinkToFit="1"/>
    </xf>
    <xf numFmtId="0" fontId="1" fillId="0" borderId="7" xfId="1" applyFill="1" applyBorder="1" applyAlignment="1">
      <alignment horizontal="left" wrapText="1"/>
    </xf>
    <xf numFmtId="0" fontId="1" fillId="0" borderId="8" xfId="1" applyFill="1" applyBorder="1" applyAlignment="1">
      <alignment horizontal="left" wrapText="1"/>
    </xf>
    <xf numFmtId="0" fontId="2" fillId="0" borderId="0" xfId="1" applyFont="1" applyFill="1" applyBorder="1" applyAlignment="1">
      <alignment horizontal="center" vertical="center" wrapText="1"/>
    </xf>
    <xf numFmtId="0" fontId="16" fillId="0" borderId="2" xfId="1" applyFont="1" applyFill="1" applyBorder="1" applyAlignment="1">
      <alignment horizontal="left" vertical="top" wrapText="1"/>
    </xf>
    <xf numFmtId="0" fontId="16" fillId="0" borderId="3" xfId="1" applyFont="1" applyFill="1" applyBorder="1" applyAlignment="1">
      <alignment horizontal="left" vertical="top" wrapText="1"/>
    </xf>
    <xf numFmtId="172" fontId="17" fillId="0" borderId="2" xfId="1" applyNumberFormat="1" applyFont="1" applyFill="1" applyBorder="1" applyAlignment="1">
      <alignment horizontal="center" vertical="top" shrinkToFit="1"/>
    </xf>
    <xf numFmtId="172" fontId="17" fillId="0" borderId="4" xfId="1" applyNumberFormat="1" applyFont="1" applyFill="1" applyBorder="1" applyAlignment="1">
      <alignment horizontal="center" vertical="top" shrinkToFit="1"/>
    </xf>
    <xf numFmtId="10" fontId="66" fillId="0" borderId="2" xfId="1" applyNumberFormat="1" applyFont="1" applyFill="1" applyBorder="1" applyAlignment="1">
      <alignment horizontal="center" vertical="top" wrapText="1"/>
    </xf>
    <xf numFmtId="10" fontId="16" fillId="0" borderId="3" xfId="1" applyNumberFormat="1" applyFont="1" applyFill="1" applyBorder="1" applyAlignment="1">
      <alignment horizontal="center" vertical="top" wrapText="1"/>
    </xf>
    <xf numFmtId="10" fontId="17" fillId="0" borderId="18" xfId="1" applyNumberFormat="1" applyFont="1" applyFill="1" applyBorder="1" applyAlignment="1">
      <alignment horizontal="center" vertical="top" shrinkToFit="1"/>
    </xf>
    <xf numFmtId="0" fontId="14" fillId="0" borderId="11" xfId="1" applyFont="1" applyFill="1" applyBorder="1" applyAlignment="1">
      <alignment horizontal="center" vertical="top" wrapText="1"/>
    </xf>
    <xf numFmtId="0" fontId="14" fillId="0" borderId="5" xfId="1" applyFont="1" applyFill="1" applyBorder="1" applyAlignment="1">
      <alignment horizontal="center" vertical="top" wrapText="1"/>
    </xf>
    <xf numFmtId="0" fontId="14" fillId="0" borderId="12" xfId="1" applyFont="1" applyFill="1" applyBorder="1" applyAlignment="1">
      <alignment horizontal="center" vertical="top" wrapText="1"/>
    </xf>
    <xf numFmtId="0" fontId="14" fillId="0" borderId="7" xfId="1" applyFont="1" applyFill="1" applyBorder="1" applyAlignment="1">
      <alignment horizontal="center" vertical="top" wrapText="1"/>
    </xf>
    <xf numFmtId="0" fontId="1" fillId="0" borderId="2" xfId="1" applyFill="1" applyBorder="1" applyAlignment="1">
      <alignment horizontal="left" vertical="top" wrapText="1" indent="3"/>
    </xf>
    <xf numFmtId="0" fontId="1" fillId="0" borderId="3" xfId="1" applyFill="1" applyBorder="1" applyAlignment="1">
      <alignment horizontal="left" vertical="top" wrapText="1" indent="3"/>
    </xf>
    <xf numFmtId="0" fontId="1" fillId="0" borderId="4" xfId="1" applyFill="1" applyBorder="1" applyAlignment="1">
      <alignment horizontal="left" vertical="top" wrapText="1" indent="3"/>
    </xf>
    <xf numFmtId="0" fontId="1" fillId="0" borderId="2" xfId="1" applyFill="1" applyBorder="1" applyAlignment="1">
      <alignment horizontal="center" vertical="top" wrapText="1"/>
    </xf>
    <xf numFmtId="0" fontId="1" fillId="0" borderId="3" xfId="1" applyFill="1" applyBorder="1" applyAlignment="1">
      <alignment horizontal="center" vertical="top" wrapText="1"/>
    </xf>
    <xf numFmtId="1" fontId="15" fillId="0" borderId="2" xfId="1" applyNumberFormat="1" applyFont="1" applyFill="1" applyBorder="1" applyAlignment="1">
      <alignment horizontal="center" vertical="top" shrinkToFit="1"/>
    </xf>
    <xf numFmtId="1" fontId="15" fillId="0" borderId="4" xfId="1" applyNumberFormat="1" applyFont="1" applyFill="1" applyBorder="1" applyAlignment="1">
      <alignment horizontal="center" vertical="top" shrinkToFit="1"/>
    </xf>
    <xf numFmtId="1" fontId="15" fillId="0" borderId="3" xfId="1" applyNumberFormat="1" applyFont="1" applyFill="1" applyBorder="1" applyAlignment="1">
      <alignment horizontal="center" vertical="top" shrinkToFit="1"/>
    </xf>
    <xf numFmtId="1" fontId="15" fillId="0" borderId="18" xfId="1" applyNumberFormat="1" applyFont="1" applyFill="1" applyBorder="1" applyAlignment="1">
      <alignment horizontal="center" vertical="top" shrinkToFit="1"/>
    </xf>
    <xf numFmtId="0" fontId="3" fillId="0" borderId="3" xfId="1" applyFont="1" applyFill="1" applyBorder="1" applyAlignment="1">
      <alignment horizontal="left" wrapText="1"/>
    </xf>
    <xf numFmtId="0" fontId="3" fillId="0" borderId="4" xfId="1" applyFont="1" applyFill="1" applyBorder="1" applyAlignment="1">
      <alignment horizontal="left" wrapText="1"/>
    </xf>
    <xf numFmtId="43" fontId="2" fillId="0" borderId="2" xfId="2" applyFont="1" applyFill="1" applyBorder="1" applyAlignment="1">
      <alignment horizontal="right" vertical="center" shrinkToFit="1"/>
    </xf>
    <xf numFmtId="43" fontId="2" fillId="0" borderId="4" xfId="2" applyFont="1" applyFill="1" applyBorder="1" applyAlignment="1">
      <alignment horizontal="right" vertical="center" shrinkToFit="1"/>
    </xf>
    <xf numFmtId="4" fontId="2" fillId="0" borderId="3" xfId="1" applyNumberFormat="1" applyFont="1" applyFill="1" applyBorder="1" applyAlignment="1">
      <alignment horizontal="right" vertical="center" shrinkToFit="1"/>
    </xf>
    <xf numFmtId="4" fontId="2" fillId="0" borderId="4" xfId="1" applyNumberFormat="1" applyFont="1" applyFill="1" applyBorder="1" applyAlignment="1">
      <alignment horizontal="right" vertical="center" shrinkToFit="1"/>
    </xf>
    <xf numFmtId="0" fontId="1" fillId="0" borderId="2" xfId="1" applyFill="1" applyBorder="1" applyAlignment="1">
      <alignment horizontal="center" vertical="top"/>
    </xf>
    <xf numFmtId="0" fontId="1" fillId="0" borderId="3" xfId="1" applyFill="1" applyBorder="1" applyAlignment="1">
      <alignment horizontal="center" vertical="top"/>
    </xf>
    <xf numFmtId="0" fontId="1" fillId="0" borderId="4" xfId="1" applyFill="1" applyBorder="1" applyAlignment="1">
      <alignment horizontal="center" vertical="top"/>
    </xf>
    <xf numFmtId="0" fontId="18" fillId="0" borderId="5" xfId="1" applyFont="1" applyFill="1" applyBorder="1" applyAlignment="1">
      <alignment horizontal="center" vertical="center"/>
    </xf>
    <xf numFmtId="0" fontId="18" fillId="0" borderId="6" xfId="1" applyFont="1" applyFill="1" applyBorder="1" applyAlignment="1">
      <alignment horizontal="center" vertical="center"/>
    </xf>
    <xf numFmtId="0" fontId="54" fillId="0" borderId="0" xfId="1" applyFont="1" applyFill="1" applyBorder="1" applyAlignment="1">
      <alignment horizontal="center" vertical="top"/>
    </xf>
    <xf numFmtId="0" fontId="1" fillId="0" borderId="0" xfId="1" applyFill="1" applyBorder="1" applyAlignment="1">
      <alignment horizontal="left" vertical="top" wrapText="1"/>
    </xf>
    <xf numFmtId="0" fontId="47" fillId="0" borderId="3" xfId="1" applyFont="1" applyFill="1" applyBorder="1" applyAlignment="1">
      <alignment horizontal="center" wrapText="1"/>
    </xf>
    <xf numFmtId="0" fontId="51" fillId="0" borderId="18" xfId="1" applyFont="1" applyFill="1" applyBorder="1" applyAlignment="1">
      <alignment horizontal="left" wrapText="1"/>
    </xf>
    <xf numFmtId="0" fontId="47" fillId="0" borderId="7" xfId="1" applyFont="1" applyFill="1" applyBorder="1" applyAlignment="1">
      <alignment horizontal="left" vertical="top"/>
    </xf>
    <xf numFmtId="0" fontId="3" fillId="0" borderId="7" xfId="1" applyFont="1" applyFill="1" applyBorder="1" applyAlignment="1">
      <alignment horizontal="left" vertical="top"/>
    </xf>
    <xf numFmtId="0" fontId="3" fillId="0" borderId="8" xfId="1" applyFont="1" applyFill="1" applyBorder="1" applyAlignment="1">
      <alignment horizontal="left" vertical="top"/>
    </xf>
    <xf numFmtId="0" fontId="47" fillId="0" borderId="5" xfId="1" applyFont="1" applyFill="1" applyBorder="1" applyAlignment="1">
      <alignment horizontal="left" vertical="top"/>
    </xf>
    <xf numFmtId="0" fontId="47" fillId="0" borderId="6" xfId="1" applyFont="1" applyFill="1" applyBorder="1" applyAlignment="1">
      <alignment horizontal="left" vertical="top"/>
    </xf>
    <xf numFmtId="0" fontId="3" fillId="0" borderId="5" xfId="1" applyFont="1" applyFill="1" applyBorder="1" applyAlignment="1">
      <alignment horizontal="center" vertical="top" wrapText="1"/>
    </xf>
    <xf numFmtId="0" fontId="3" fillId="0" borderId="6" xfId="1" applyFont="1" applyFill="1" applyBorder="1" applyAlignment="1">
      <alignment horizontal="center" vertical="top" wrapText="1"/>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46" fillId="0" borderId="21" xfId="1" applyFont="1" applyFill="1" applyBorder="1" applyAlignment="1">
      <alignment horizontal="left" vertical="top"/>
    </xf>
    <xf numFmtId="0" fontId="46" fillId="0" borderId="33" xfId="1" applyFont="1" applyFill="1" applyBorder="1" applyAlignment="1">
      <alignment horizontal="left" vertical="top"/>
    </xf>
    <xf numFmtId="0" fontId="46" fillId="0" borderId="22" xfId="1" applyFont="1" applyFill="1" applyBorder="1" applyAlignment="1">
      <alignment horizontal="left" vertical="top"/>
    </xf>
    <xf numFmtId="0" fontId="46" fillId="0" borderId="23"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24" xfId="1" applyFont="1" applyFill="1" applyBorder="1" applyAlignment="1">
      <alignment horizontal="left" vertical="top" wrapText="1"/>
    </xf>
    <xf numFmtId="0" fontId="46" fillId="0" borderId="31" xfId="1" applyFont="1" applyFill="1" applyBorder="1" applyAlignment="1">
      <alignment horizontal="left" vertical="top" wrapText="1"/>
    </xf>
    <xf numFmtId="0" fontId="46" fillId="0" borderId="34" xfId="1" applyFont="1" applyFill="1" applyBorder="1" applyAlignment="1">
      <alignment horizontal="left" vertical="top" wrapText="1"/>
    </xf>
    <xf numFmtId="0" fontId="46" fillId="0" borderId="25" xfId="1" applyFont="1" applyFill="1" applyBorder="1" applyAlignment="1">
      <alignment horizontal="left" vertical="top" wrapText="1"/>
    </xf>
    <xf numFmtId="0" fontId="46" fillId="0" borderId="23" xfId="1" applyFont="1" applyFill="1" applyBorder="1" applyAlignment="1">
      <alignment horizontal="left" vertical="top"/>
    </xf>
    <xf numFmtId="0" fontId="46" fillId="0" borderId="0" xfId="1" applyFont="1" applyFill="1" applyBorder="1" applyAlignment="1">
      <alignment horizontal="left" vertical="top"/>
    </xf>
    <xf numFmtId="0" fontId="46" fillId="0" borderId="24" xfId="1" applyFont="1" applyFill="1" applyBorder="1" applyAlignment="1">
      <alignment horizontal="left" vertical="top"/>
    </xf>
    <xf numFmtId="0" fontId="46" fillId="0" borderId="31" xfId="1" applyFont="1" applyFill="1" applyBorder="1" applyAlignment="1">
      <alignment horizontal="left" vertical="top"/>
    </xf>
    <xf numFmtId="0" fontId="46" fillId="0" borderId="34" xfId="1" applyFont="1" applyFill="1" applyBorder="1" applyAlignment="1">
      <alignment horizontal="left" vertical="top"/>
    </xf>
    <xf numFmtId="0" fontId="46" fillId="0" borderId="25" xfId="1" applyFont="1" applyFill="1" applyBorder="1" applyAlignment="1">
      <alignment horizontal="left" vertical="top"/>
    </xf>
    <xf numFmtId="0" fontId="8" fillId="0" borderId="7" xfId="1" applyFont="1" applyFill="1" applyBorder="1" applyAlignment="1">
      <alignment horizontal="left" vertical="top"/>
    </xf>
    <xf numFmtId="0" fontId="1" fillId="0" borderId="7" xfId="1" applyFill="1" applyBorder="1" applyAlignment="1">
      <alignment horizontal="left" vertical="top"/>
    </xf>
    <xf numFmtId="0" fontId="1" fillId="0" borderId="8" xfId="1" applyFill="1" applyBorder="1" applyAlignment="1">
      <alignment horizontal="left" vertical="top"/>
    </xf>
    <xf numFmtId="0" fontId="8" fillId="0" borderId="0" xfId="1" applyFont="1" applyFill="1" applyBorder="1" applyAlignment="1">
      <alignment horizontal="left" vertical="center" wrapText="1"/>
    </xf>
    <xf numFmtId="0" fontId="40" fillId="0" borderId="7" xfId="1" applyFont="1" applyFill="1" applyBorder="1" applyAlignment="1">
      <alignment horizontal="center" vertical="top"/>
    </xf>
    <xf numFmtId="0" fontId="1" fillId="0" borderId="5" xfId="1" applyFill="1" applyBorder="1" applyAlignment="1">
      <alignment horizontal="left" vertical="top" wrapText="1" indent="7"/>
    </xf>
    <xf numFmtId="0" fontId="1" fillId="0" borderId="6" xfId="1" applyFill="1" applyBorder="1" applyAlignment="1">
      <alignment horizontal="left" vertical="top" wrapText="1" indent="7"/>
    </xf>
    <xf numFmtId="0" fontId="1" fillId="0" borderId="7" xfId="1" applyFill="1" applyBorder="1" applyAlignment="1">
      <alignment horizontal="left" vertical="top" wrapText="1" indent="7"/>
    </xf>
    <xf numFmtId="0" fontId="1" fillId="0" borderId="8" xfId="1" applyFill="1" applyBorder="1" applyAlignment="1">
      <alignment horizontal="left" vertical="top" wrapText="1" indent="7"/>
    </xf>
    <xf numFmtId="0" fontId="8" fillId="0" borderId="3" xfId="1" applyFont="1" applyFill="1" applyBorder="1" applyAlignment="1">
      <alignment horizontal="left" vertical="top" wrapText="1"/>
    </xf>
    <xf numFmtId="0" fontId="1" fillId="0" borderId="3" xfId="1" applyFill="1" applyBorder="1" applyAlignment="1">
      <alignment horizontal="left" vertical="top" wrapText="1"/>
    </xf>
    <xf numFmtId="0" fontId="1" fillId="0" borderId="4" xfId="1" applyFill="1" applyBorder="1" applyAlignment="1">
      <alignment horizontal="left" vertical="top" wrapText="1"/>
    </xf>
    <xf numFmtId="0" fontId="52" fillId="0" borderId="21" xfId="1" applyFont="1" applyFill="1" applyBorder="1" applyAlignment="1">
      <alignment horizontal="center" vertical="top" wrapText="1"/>
    </xf>
    <xf numFmtId="0" fontId="52" fillId="0" borderId="33" xfId="1" applyFont="1" applyFill="1" applyBorder="1" applyAlignment="1">
      <alignment horizontal="center" vertical="top" wrapText="1"/>
    </xf>
    <xf numFmtId="0" fontId="52" fillId="0" borderId="22" xfId="1" applyFont="1" applyFill="1" applyBorder="1" applyAlignment="1">
      <alignment horizontal="center" vertical="top" wrapText="1"/>
    </xf>
    <xf numFmtId="0" fontId="52" fillId="0" borderId="31" xfId="1" applyFont="1" applyFill="1" applyBorder="1" applyAlignment="1">
      <alignment horizontal="center" vertical="top" wrapText="1"/>
    </xf>
    <xf numFmtId="0" fontId="52" fillId="0" borderId="34" xfId="1" applyFont="1" applyFill="1" applyBorder="1" applyAlignment="1">
      <alignment horizontal="center" vertical="top" wrapText="1"/>
    </xf>
    <xf numFmtId="0" fontId="52" fillId="0" borderId="25" xfId="1" applyFont="1" applyFill="1" applyBorder="1" applyAlignment="1">
      <alignment horizontal="center" vertical="top" wrapText="1"/>
    </xf>
    <xf numFmtId="0" fontId="47" fillId="0" borderId="8" xfId="1" applyFont="1" applyFill="1" applyBorder="1" applyAlignment="1">
      <alignment horizontal="left" vertical="top"/>
    </xf>
    <xf numFmtId="0" fontId="47" fillId="0" borderId="3" xfId="1" applyFont="1" applyFill="1" applyBorder="1" applyAlignment="1">
      <alignment horizontal="left" vertical="top"/>
    </xf>
    <xf numFmtId="0" fontId="47" fillId="0" borderId="4" xfId="1" applyFont="1" applyFill="1" applyBorder="1" applyAlignment="1">
      <alignment horizontal="left" vertical="top"/>
    </xf>
    <xf numFmtId="0" fontId="51" fillId="0" borderId="21" xfId="1" applyFont="1" applyFill="1" applyBorder="1" applyAlignment="1">
      <alignment horizontal="left" vertical="top"/>
    </xf>
    <xf numFmtId="0" fontId="51" fillId="0" borderId="33" xfId="1" applyFont="1" applyFill="1" applyBorder="1" applyAlignment="1">
      <alignment horizontal="left" vertical="top"/>
    </xf>
    <xf numFmtId="0" fontId="51" fillId="0" borderId="22" xfId="1" applyFont="1" applyFill="1" applyBorder="1" applyAlignment="1">
      <alignment horizontal="left" vertical="top"/>
    </xf>
    <xf numFmtId="0" fontId="51" fillId="0" borderId="31" xfId="1" applyFont="1" applyFill="1" applyBorder="1" applyAlignment="1">
      <alignment horizontal="left" vertical="top" wrapText="1"/>
    </xf>
    <xf numFmtId="0" fontId="51" fillId="0" borderId="34" xfId="1" applyFont="1" applyFill="1" applyBorder="1" applyAlignment="1">
      <alignment horizontal="left" vertical="top" wrapText="1"/>
    </xf>
    <xf numFmtId="0" fontId="51" fillId="0" borderId="25" xfId="1" applyFont="1" applyFill="1" applyBorder="1" applyAlignment="1">
      <alignment horizontal="left" vertical="top" wrapText="1"/>
    </xf>
    <xf numFmtId="0" fontId="60" fillId="0" borderId="0" xfId="0" applyFont="1" applyAlignment="1">
      <alignment horizontal="center"/>
    </xf>
    <xf numFmtId="0" fontId="46" fillId="0" borderId="0" xfId="1" applyFont="1" applyFill="1" applyBorder="1" applyAlignment="1">
      <alignment horizontal="left" vertical="top" wrapText="1"/>
    </xf>
    <xf numFmtId="0" fontId="46" fillId="0" borderId="24" xfId="1" applyFont="1" applyFill="1" applyBorder="1" applyAlignment="1">
      <alignment horizontal="left" vertical="top" wrapText="1"/>
    </xf>
    <xf numFmtId="0" fontId="51" fillId="0" borderId="31" xfId="1" applyFont="1" applyFill="1" applyBorder="1" applyAlignment="1">
      <alignment horizontal="left" vertical="top"/>
    </xf>
    <xf numFmtId="0" fontId="51" fillId="0" borderId="34" xfId="1" applyFont="1" applyFill="1" applyBorder="1" applyAlignment="1">
      <alignment horizontal="left" vertical="top"/>
    </xf>
    <xf numFmtId="0" fontId="51" fillId="0" borderId="25" xfId="1" applyFont="1" applyFill="1" applyBorder="1" applyAlignment="1">
      <alignment horizontal="left" vertical="top"/>
    </xf>
    <xf numFmtId="0" fontId="1" fillId="0" borderId="5" xfId="1" applyFill="1" applyBorder="1" applyAlignment="1">
      <alignment horizontal="center" vertical="top" wrapText="1"/>
    </xf>
    <xf numFmtId="0" fontId="1" fillId="0" borderId="39" xfId="1" applyFill="1" applyBorder="1" applyAlignment="1">
      <alignment horizontal="center" vertical="top" wrapText="1"/>
    </xf>
    <xf numFmtId="0" fontId="73" fillId="0" borderId="5" xfId="1" applyFont="1" applyFill="1" applyBorder="1" applyAlignment="1">
      <alignment horizontal="left" vertical="top" wrapText="1" indent="7"/>
    </xf>
    <xf numFmtId="0" fontId="3" fillId="0" borderId="3" xfId="1" applyFont="1" applyFill="1" applyBorder="1" applyAlignment="1">
      <alignment horizontal="left" vertical="top"/>
    </xf>
    <xf numFmtId="0" fontId="3" fillId="0" borderId="4" xfId="1" applyFont="1" applyFill="1" applyBorder="1" applyAlignment="1">
      <alignment horizontal="left" vertical="top"/>
    </xf>
    <xf numFmtId="0" fontId="47" fillId="0" borderId="5" xfId="1" applyFont="1" applyFill="1" applyBorder="1" applyAlignment="1">
      <alignment horizontal="left" vertical="top" wrapText="1"/>
    </xf>
    <xf numFmtId="0" fontId="3" fillId="0" borderId="5" xfId="1" applyFont="1" applyFill="1" applyBorder="1" applyAlignment="1">
      <alignment horizontal="left" vertical="top" wrapText="1"/>
    </xf>
    <xf numFmtId="0" fontId="3" fillId="0" borderId="6" xfId="1" applyFont="1" applyFill="1" applyBorder="1" applyAlignment="1">
      <alignment horizontal="left" vertical="top" wrapText="1"/>
    </xf>
    <xf numFmtId="0" fontId="46" fillId="0" borderId="21" xfId="1" applyFont="1" applyFill="1" applyBorder="1" applyAlignment="1">
      <alignment horizontal="left" vertical="top" wrapText="1"/>
    </xf>
    <xf numFmtId="0" fontId="46" fillId="0" borderId="33" xfId="1" applyFont="1" applyFill="1" applyBorder="1" applyAlignment="1">
      <alignment horizontal="left" vertical="top" wrapText="1"/>
    </xf>
    <xf numFmtId="0" fontId="46" fillId="0" borderId="22" xfId="1" applyFont="1" applyFill="1" applyBorder="1" applyAlignment="1">
      <alignment horizontal="left" vertical="top" wrapText="1"/>
    </xf>
    <xf numFmtId="0" fontId="33" fillId="0" borderId="5" xfId="1" applyFont="1" applyFill="1" applyBorder="1" applyAlignment="1">
      <alignment horizontal="left" vertical="top" wrapText="1"/>
    </xf>
    <xf numFmtId="0" fontId="33" fillId="0" borderId="0" xfId="1" applyFont="1" applyFill="1" applyBorder="1" applyAlignment="1">
      <alignment horizontal="left" vertical="top" wrapText="1"/>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165" fontId="64" fillId="0" borderId="18" xfId="0" applyNumberFormat="1" applyFont="1" applyBorder="1" applyAlignment="1">
      <alignment horizontal="center"/>
    </xf>
    <xf numFmtId="1" fontId="2" fillId="0" borderId="47" xfId="1" applyNumberFormat="1" applyFont="1" applyFill="1" applyBorder="1" applyAlignment="1">
      <alignment horizontal="center" vertical="center" shrinkToFit="1"/>
    </xf>
    <xf numFmtId="1" fontId="2" fillId="0" borderId="5" xfId="1" applyNumberFormat="1" applyFont="1" applyFill="1" applyBorder="1" applyAlignment="1">
      <alignment horizontal="center" vertical="center" shrinkToFit="1"/>
    </xf>
    <xf numFmtId="1" fontId="2" fillId="0" borderId="39" xfId="1" applyNumberFormat="1" applyFont="1" applyFill="1" applyBorder="1" applyAlignment="1">
      <alignment horizontal="center" vertical="center" shrinkToFit="1"/>
    </xf>
    <xf numFmtId="0" fontId="48" fillId="0" borderId="28" xfId="1" applyFont="1" applyFill="1" applyBorder="1" applyAlignment="1">
      <alignment horizontal="center" vertical="center"/>
    </xf>
    <xf numFmtId="0" fontId="48" fillId="0" borderId="30" xfId="1" applyFont="1" applyFill="1" applyBorder="1" applyAlignment="1">
      <alignment horizontal="center" vertical="center"/>
    </xf>
    <xf numFmtId="0" fontId="48" fillId="0" borderId="29" xfId="1" applyFont="1" applyFill="1" applyBorder="1" applyAlignment="1">
      <alignment horizontal="center" vertical="center"/>
    </xf>
    <xf numFmtId="0" fontId="48" fillId="0" borderId="2" xfId="1" applyFont="1" applyFill="1" applyBorder="1" applyAlignment="1">
      <alignment horizontal="center" vertical="center"/>
    </xf>
    <xf numFmtId="0" fontId="48" fillId="0" borderId="3" xfId="1" applyFont="1" applyFill="1" applyBorder="1" applyAlignment="1">
      <alignment horizontal="center" vertical="center"/>
    </xf>
    <xf numFmtId="0" fontId="48" fillId="0" borderId="45" xfId="1" applyFont="1" applyFill="1" applyBorder="1" applyAlignment="1">
      <alignment horizontal="center" vertical="center"/>
    </xf>
    <xf numFmtId="0" fontId="3" fillId="0" borderId="8" xfId="1" applyFont="1" applyFill="1" applyBorder="1" applyAlignment="1">
      <alignment horizontal="center" vertical="center" wrapText="1"/>
    </xf>
    <xf numFmtId="0" fontId="49" fillId="0" borderId="28" xfId="1" applyFont="1" applyFill="1" applyBorder="1" applyAlignment="1">
      <alignment horizontal="center" vertical="top"/>
    </xf>
    <xf numFmtId="0" fontId="49" fillId="0" borderId="29" xfId="1" applyFont="1" applyFill="1" applyBorder="1" applyAlignment="1">
      <alignment horizontal="center" vertical="top"/>
    </xf>
    <xf numFmtId="0" fontId="52" fillId="0" borderId="9" xfId="1" applyFont="1" applyFill="1" applyBorder="1" applyAlignment="1">
      <alignment horizontal="left" vertical="center" wrapText="1" indent="1"/>
    </xf>
    <xf numFmtId="0" fontId="52" fillId="0" borderId="14" xfId="1" applyFont="1" applyFill="1" applyBorder="1" applyAlignment="1">
      <alignment horizontal="left" vertical="center" wrapText="1" indent="1"/>
    </xf>
    <xf numFmtId="0" fontId="52" fillId="0" borderId="11" xfId="1" applyFont="1" applyFill="1" applyBorder="1" applyAlignment="1">
      <alignment horizontal="left" vertical="center" wrapText="1" indent="1"/>
    </xf>
    <xf numFmtId="0" fontId="52" fillId="0" borderId="15" xfId="1" applyFont="1" applyFill="1" applyBorder="1" applyAlignment="1">
      <alignment horizontal="left" vertical="center" wrapText="1" indent="1"/>
    </xf>
    <xf numFmtId="0" fontId="47" fillId="0" borderId="18" xfId="1" applyFont="1" applyFill="1" applyBorder="1" applyAlignment="1">
      <alignment horizontal="center" vertical="top" wrapText="1"/>
    </xf>
    <xf numFmtId="0" fontId="30" fillId="0" borderId="6" xfId="1" applyFont="1" applyFill="1" applyBorder="1" applyAlignment="1">
      <alignment horizontal="center" vertical="center" wrapText="1"/>
    </xf>
    <xf numFmtId="0" fontId="57" fillId="0" borderId="13" xfId="1" applyFont="1" applyFill="1" applyBorder="1" applyAlignment="1">
      <alignment horizontal="center" vertical="center" wrapText="1"/>
    </xf>
    <xf numFmtId="0" fontId="30" fillId="0" borderId="9" xfId="1" applyFont="1" applyFill="1" applyBorder="1" applyAlignment="1">
      <alignment horizontal="center" vertical="top" wrapText="1"/>
    </xf>
    <xf numFmtId="0" fontId="30" fillId="0" borderId="14" xfId="1" applyFont="1" applyFill="1" applyBorder="1" applyAlignment="1">
      <alignment horizontal="center" vertical="top" wrapText="1"/>
    </xf>
    <xf numFmtId="0" fontId="3" fillId="0" borderId="7" xfId="1" applyFont="1" applyFill="1" applyBorder="1" applyAlignment="1">
      <alignment horizontal="left" vertical="center" wrapText="1" indent="3"/>
    </xf>
    <xf numFmtId="0" fontId="1" fillId="0" borderId="5" xfId="1" applyFill="1" applyBorder="1" applyAlignment="1">
      <alignment horizontal="left" vertical="top" wrapText="1"/>
    </xf>
    <xf numFmtId="0" fontId="40" fillId="0" borderId="28" xfId="1" applyFont="1" applyFill="1" applyBorder="1" applyAlignment="1">
      <alignment horizontal="center" vertical="top" wrapText="1"/>
    </xf>
    <xf numFmtId="0" fontId="1" fillId="0" borderId="30" xfId="1" applyFill="1" applyBorder="1" applyAlignment="1">
      <alignment horizontal="center" vertical="top" wrapText="1"/>
    </xf>
    <xf numFmtId="0" fontId="1" fillId="0" borderId="29" xfId="1" applyFill="1" applyBorder="1" applyAlignment="1">
      <alignment horizontal="center" vertical="top" wrapText="1"/>
    </xf>
    <xf numFmtId="0" fontId="1" fillId="0" borderId="18" xfId="1" applyFill="1" applyBorder="1" applyAlignment="1">
      <alignment horizontal="left" vertical="top" wrapText="1"/>
    </xf>
    <xf numFmtId="0" fontId="3" fillId="0" borderId="21" xfId="1" applyFont="1" applyFill="1" applyBorder="1" applyAlignment="1">
      <alignment horizontal="left" vertical="center" wrapText="1" indent="3"/>
    </xf>
    <xf numFmtId="0" fontId="3" fillId="0" borderId="33" xfId="1" applyFont="1" applyFill="1" applyBorder="1" applyAlignment="1">
      <alignment horizontal="left" vertical="center" wrapText="1" indent="3"/>
    </xf>
    <xf numFmtId="0" fontId="3" fillId="0" borderId="22" xfId="1" applyFont="1" applyFill="1" applyBorder="1" applyAlignment="1">
      <alignment horizontal="left" vertical="center" wrapText="1" indent="3"/>
    </xf>
    <xf numFmtId="0" fontId="3" fillId="0" borderId="31" xfId="1" applyFont="1" applyFill="1" applyBorder="1" applyAlignment="1">
      <alignment horizontal="left" vertical="center" wrapText="1" indent="3"/>
    </xf>
    <xf numFmtId="0" fontId="3" fillId="0" borderId="34" xfId="1" applyFont="1" applyFill="1" applyBorder="1" applyAlignment="1">
      <alignment horizontal="left" vertical="center" wrapText="1" indent="3"/>
    </xf>
    <xf numFmtId="0" fontId="3" fillId="0" borderId="25" xfId="1" applyFont="1" applyFill="1" applyBorder="1" applyAlignment="1">
      <alignment horizontal="left" vertical="center" wrapText="1" indent="3"/>
    </xf>
    <xf numFmtId="0" fontId="40" fillId="0" borderId="30" xfId="1" applyFont="1" applyFill="1" applyBorder="1" applyAlignment="1">
      <alignment horizontal="center" vertical="top" wrapText="1"/>
    </xf>
    <xf numFmtId="0" fontId="40" fillId="0" borderId="29" xfId="1" applyFont="1" applyFill="1" applyBorder="1" applyAlignment="1">
      <alignment horizontal="center" vertical="top" wrapText="1"/>
    </xf>
    <xf numFmtId="0" fontId="1" fillId="0" borderId="7" xfId="1" applyFill="1" applyBorder="1" applyAlignment="1">
      <alignment horizontal="left" vertical="top" wrapText="1"/>
    </xf>
    <xf numFmtId="0" fontId="5" fillId="0" borderId="0" xfId="1" applyFont="1" applyFill="1" applyBorder="1" applyAlignment="1">
      <alignment horizontal="left" vertical="top"/>
    </xf>
    <xf numFmtId="0" fontId="5" fillId="0" borderId="13" xfId="1" applyFont="1" applyFill="1" applyBorder="1" applyAlignment="1">
      <alignment horizontal="left" vertical="top"/>
    </xf>
    <xf numFmtId="0" fontId="1" fillId="3" borderId="3" xfId="1" applyFill="1" applyBorder="1" applyAlignment="1">
      <alignment horizontal="left" vertical="top"/>
    </xf>
    <xf numFmtId="0" fontId="1" fillId="3" borderId="4" xfId="1" applyFill="1" applyBorder="1" applyAlignment="1">
      <alignment horizontal="left" vertical="top"/>
    </xf>
    <xf numFmtId="0" fontId="1" fillId="0" borderId="5" xfId="1" applyFill="1" applyBorder="1" applyAlignment="1">
      <alignment horizontal="left" vertical="top"/>
    </xf>
    <xf numFmtId="0" fontId="1" fillId="0" borderId="6" xfId="1" applyFill="1" applyBorder="1" applyAlignment="1">
      <alignment horizontal="left" vertical="top"/>
    </xf>
    <xf numFmtId="0" fontId="46" fillId="0" borderId="13" xfId="1" applyFont="1" applyFill="1" applyBorder="1" applyAlignment="1">
      <alignment horizontal="left" vertical="top"/>
    </xf>
    <xf numFmtId="0" fontId="47" fillId="3" borderId="3" xfId="1" applyFont="1" applyFill="1" applyBorder="1" applyAlignment="1">
      <alignment horizontal="right" vertical="top"/>
    </xf>
    <xf numFmtId="0" fontId="47" fillId="3" borderId="4" xfId="1" applyFont="1" applyFill="1" applyBorder="1" applyAlignment="1">
      <alignment horizontal="right" vertical="top"/>
    </xf>
    <xf numFmtId="0" fontId="5" fillId="0" borderId="5" xfId="1" applyFont="1" applyFill="1" applyBorder="1" applyAlignment="1">
      <alignment horizontal="left" vertical="top"/>
    </xf>
    <xf numFmtId="0" fontId="5" fillId="0" borderId="6" xfId="1" applyFont="1" applyFill="1" applyBorder="1" applyAlignment="1">
      <alignment horizontal="left" vertical="top"/>
    </xf>
    <xf numFmtId="0" fontId="8" fillId="0" borderId="8" xfId="1" applyFont="1" applyFill="1" applyBorder="1" applyAlignment="1">
      <alignment horizontal="left" vertical="top"/>
    </xf>
    <xf numFmtId="0" fontId="1" fillId="3" borderId="3" xfId="1" applyFill="1" applyBorder="1" applyAlignment="1">
      <alignment horizontal="center" vertical="top" wrapText="1"/>
    </xf>
    <xf numFmtId="0" fontId="1" fillId="3" borderId="45" xfId="1" applyFill="1" applyBorder="1" applyAlignment="1">
      <alignment horizontal="center" vertical="top" wrapText="1"/>
    </xf>
    <xf numFmtId="0" fontId="50" fillId="0" borderId="0" xfId="0" applyFont="1" applyAlignment="1">
      <alignment horizontal="center" wrapText="1"/>
    </xf>
    <xf numFmtId="0" fontId="27" fillId="3" borderId="9" xfId="1" applyFont="1" applyFill="1" applyBorder="1" applyAlignment="1">
      <alignment horizontal="left" vertical="center" wrapText="1"/>
    </xf>
    <xf numFmtId="0" fontId="27" fillId="3" borderId="14" xfId="1" applyFont="1" applyFill="1" applyBorder="1" applyAlignment="1">
      <alignment horizontal="left" vertical="center" wrapText="1"/>
    </xf>
    <xf numFmtId="0" fontId="1" fillId="3" borderId="9" xfId="1" applyFill="1" applyBorder="1" applyAlignment="1">
      <alignment horizontal="center" vertical="center" wrapText="1"/>
    </xf>
    <xf numFmtId="0" fontId="1" fillId="3" borderId="14" xfId="1" applyFill="1" applyBorder="1" applyAlignment="1">
      <alignment horizontal="center" vertical="center" wrapText="1"/>
    </xf>
    <xf numFmtId="0" fontId="1" fillId="3" borderId="2" xfId="1" applyFill="1" applyBorder="1" applyAlignment="1">
      <alignment horizontal="center" vertical="center" wrapText="1"/>
    </xf>
    <xf numFmtId="0" fontId="1" fillId="3" borderId="3" xfId="1" applyFill="1" applyBorder="1" applyAlignment="1">
      <alignment horizontal="center" vertical="center" wrapText="1"/>
    </xf>
    <xf numFmtId="0" fontId="1" fillId="3" borderId="4" xfId="1" applyFill="1" applyBorder="1" applyAlignment="1">
      <alignment horizontal="center" vertical="center" wrapText="1"/>
    </xf>
    <xf numFmtId="0" fontId="27" fillId="3" borderId="9" xfId="1" applyFont="1" applyFill="1" applyBorder="1" applyAlignment="1">
      <alignment horizontal="left" vertical="center" wrapText="1" indent="3"/>
    </xf>
    <xf numFmtId="0" fontId="27" fillId="3" borderId="14" xfId="1" applyFont="1" applyFill="1" applyBorder="1" applyAlignment="1">
      <alignment horizontal="left" vertical="center" wrapText="1" indent="3"/>
    </xf>
    <xf numFmtId="0" fontId="27" fillId="3" borderId="26" xfId="1" applyFont="1" applyFill="1" applyBorder="1" applyAlignment="1">
      <alignment horizontal="center" vertical="center" wrapText="1"/>
    </xf>
    <xf numFmtId="0" fontId="27" fillId="3" borderId="35" xfId="1" applyFont="1" applyFill="1" applyBorder="1" applyAlignment="1">
      <alignment horizontal="center" vertical="center" wrapText="1"/>
    </xf>
    <xf numFmtId="0" fontId="61" fillId="3" borderId="3" xfId="1" applyFont="1" applyFill="1" applyBorder="1" applyAlignment="1">
      <alignment horizontal="center" vertical="top"/>
    </xf>
    <xf numFmtId="0" fontId="1" fillId="3" borderId="3" xfId="1" applyFill="1" applyBorder="1" applyAlignment="1">
      <alignment horizontal="center" vertical="top"/>
    </xf>
    <xf numFmtId="0" fontId="27" fillId="3" borderId="28" xfId="1" applyFont="1" applyFill="1" applyBorder="1" applyAlignment="1">
      <alignment horizontal="center" vertical="top"/>
    </xf>
    <xf numFmtId="0" fontId="27" fillId="3" borderId="29" xfId="1" applyFont="1" applyFill="1" applyBorder="1" applyAlignment="1">
      <alignment horizontal="center" vertical="top"/>
    </xf>
    <xf numFmtId="0" fontId="1" fillId="0" borderId="3" xfId="1" applyFill="1" applyBorder="1" applyAlignment="1">
      <alignment horizontal="left" wrapText="1"/>
    </xf>
    <xf numFmtId="0" fontId="1" fillId="0" borderId="11" xfId="1" applyFill="1" applyBorder="1" applyAlignment="1">
      <alignment horizontal="left" wrapText="1"/>
    </xf>
    <xf numFmtId="0" fontId="58" fillId="0" borderId="0" xfId="1" applyFont="1" applyFill="1" applyBorder="1" applyAlignment="1">
      <alignment horizontal="center" vertical="top"/>
    </xf>
  </cellXfs>
  <cellStyles count="3">
    <cellStyle name="Normal" xfId="0" builtinId="0"/>
    <cellStyle name="Normal 2" xfId="1"/>
    <cellStyle name="Separador de milhares"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A33"/>
  <sheetViews>
    <sheetView workbookViewId="0">
      <selection activeCell="A5" sqref="A5:M5"/>
    </sheetView>
  </sheetViews>
  <sheetFormatPr defaultRowHeight="15"/>
  <cols>
    <col min="2" max="2" width="10" customWidth="1"/>
    <col min="3" max="3" width="11.5703125" customWidth="1"/>
    <col min="4" max="4" width="12.140625" customWidth="1"/>
    <col min="5" max="5" width="9.85546875" customWidth="1"/>
    <col min="6" max="6" width="12.42578125" customWidth="1"/>
    <col min="7" max="7" width="9.5703125" customWidth="1"/>
    <col min="8" max="8" width="12" customWidth="1"/>
    <col min="9" max="9" width="10.140625" customWidth="1"/>
    <col min="10" max="10" width="12.140625" customWidth="1"/>
    <col min="11" max="11" width="9.7109375" customWidth="1"/>
    <col min="12" max="12" width="13.140625" customWidth="1"/>
    <col min="13" max="13" width="10.140625" customWidth="1"/>
    <col min="17" max="17" width="14.5703125" customWidth="1"/>
    <col min="18" max="18" width="14.7109375" customWidth="1"/>
    <col min="20" max="20" width="11.85546875" customWidth="1"/>
    <col min="22" max="22" width="12" customWidth="1"/>
    <col min="24" max="24" width="12.140625" customWidth="1"/>
    <col min="26" max="26" width="14.140625" customWidth="1"/>
  </cols>
  <sheetData>
    <row r="1" spans="1:27">
      <c r="A1" s="707" t="s">
        <v>174</v>
      </c>
      <c r="B1" s="707"/>
      <c r="C1" s="707"/>
      <c r="D1" s="707"/>
      <c r="E1" s="707"/>
      <c r="F1" s="707"/>
      <c r="G1" s="707"/>
      <c r="H1" s="707"/>
      <c r="I1" s="707"/>
      <c r="J1" s="707"/>
      <c r="K1" s="707"/>
      <c r="L1" s="707"/>
      <c r="M1" s="707"/>
    </row>
    <row r="2" spans="1:27">
      <c r="A2" s="707" t="s">
        <v>176</v>
      </c>
      <c r="B2" s="707"/>
      <c r="C2" s="707"/>
      <c r="D2" s="707"/>
      <c r="E2" s="707"/>
      <c r="F2" s="707"/>
      <c r="G2" s="707"/>
      <c r="H2" s="707"/>
      <c r="I2" s="707"/>
      <c r="J2" s="707"/>
      <c r="K2" s="707"/>
      <c r="L2" s="707"/>
      <c r="M2" s="707"/>
    </row>
    <row r="3" spans="1:27">
      <c r="A3" s="707" t="s">
        <v>175</v>
      </c>
      <c r="B3" s="707"/>
      <c r="C3" s="707"/>
      <c r="D3" s="707"/>
      <c r="E3" s="707"/>
      <c r="F3" s="707"/>
      <c r="G3" s="707"/>
      <c r="H3" s="707"/>
      <c r="I3" s="707"/>
      <c r="J3" s="707"/>
      <c r="K3" s="707"/>
      <c r="L3" s="707"/>
      <c r="M3" s="707"/>
    </row>
    <row r="4" spans="1:27">
      <c r="A4" s="707" t="s">
        <v>177</v>
      </c>
      <c r="B4" s="707"/>
      <c r="C4" s="707"/>
      <c r="D4" s="707"/>
      <c r="E4" s="707"/>
      <c r="F4" s="707"/>
      <c r="G4" s="707"/>
      <c r="H4" s="707"/>
      <c r="I4" s="707"/>
      <c r="J4" s="707"/>
      <c r="K4" s="707"/>
      <c r="L4" s="707"/>
      <c r="M4" s="707"/>
    </row>
    <row r="5" spans="1:27">
      <c r="A5" s="707" t="s">
        <v>178</v>
      </c>
      <c r="B5" s="707"/>
      <c r="C5" s="707"/>
      <c r="D5" s="707"/>
      <c r="E5" s="707"/>
      <c r="F5" s="707"/>
      <c r="G5" s="707"/>
      <c r="H5" s="707"/>
      <c r="I5" s="707"/>
      <c r="J5" s="707"/>
      <c r="K5" s="707"/>
      <c r="L5" s="707"/>
      <c r="M5" s="707"/>
    </row>
    <row r="6" spans="1:27">
      <c r="A6" s="713" t="s">
        <v>180</v>
      </c>
      <c r="B6" s="713"/>
      <c r="C6" s="713"/>
      <c r="D6" s="713"/>
      <c r="E6" s="713"/>
      <c r="F6" s="713"/>
      <c r="G6" s="713"/>
      <c r="H6" s="713"/>
      <c r="I6" s="713"/>
      <c r="J6" s="713"/>
      <c r="K6" s="713"/>
      <c r="L6" s="713"/>
      <c r="M6" s="713"/>
    </row>
    <row r="7" spans="1:27">
      <c r="A7" s="714" t="s">
        <v>318</v>
      </c>
      <c r="B7" s="714"/>
      <c r="C7" s="714"/>
      <c r="D7" s="714"/>
      <c r="E7" s="714"/>
      <c r="F7" s="714"/>
      <c r="G7" s="714"/>
      <c r="H7" s="714"/>
      <c r="I7" s="714"/>
      <c r="J7" s="714"/>
      <c r="K7" s="714"/>
      <c r="L7" s="714"/>
      <c r="M7" s="714"/>
    </row>
    <row r="8" spans="1:27">
      <c r="A8" s="2" t="s">
        <v>298</v>
      </c>
      <c r="B8" s="1"/>
      <c r="C8" s="1"/>
      <c r="D8" s="1"/>
      <c r="E8" s="1"/>
      <c r="F8" s="1"/>
      <c r="G8" s="1"/>
      <c r="H8" s="1"/>
      <c r="I8" s="1"/>
    </row>
    <row r="9" spans="1:27">
      <c r="A9" s="2" t="s">
        <v>297</v>
      </c>
      <c r="B9" s="1"/>
      <c r="C9" s="1"/>
      <c r="D9" s="1"/>
      <c r="E9" s="1"/>
      <c r="F9" s="1"/>
      <c r="G9" s="1"/>
      <c r="H9" s="1"/>
      <c r="I9" s="1"/>
    </row>
    <row r="10" spans="1:27">
      <c r="A10" s="712" t="s">
        <v>181</v>
      </c>
      <c r="B10" s="712"/>
      <c r="C10" s="712"/>
      <c r="D10" s="712"/>
      <c r="E10" s="712"/>
      <c r="F10" s="712"/>
      <c r="G10" s="712"/>
      <c r="H10" s="712"/>
      <c r="I10" s="712"/>
      <c r="J10" s="712"/>
      <c r="K10" s="712"/>
      <c r="L10" s="712"/>
      <c r="M10" s="712"/>
    </row>
    <row r="11" spans="1:27">
      <c r="A11" s="91" t="s">
        <v>267</v>
      </c>
      <c r="B11" s="1"/>
      <c r="C11" s="1"/>
      <c r="D11" s="1"/>
      <c r="E11" s="1"/>
      <c r="F11" s="1"/>
      <c r="G11" s="1"/>
      <c r="H11" s="1"/>
      <c r="I11" s="1"/>
      <c r="M11" s="606">
        <v>1</v>
      </c>
    </row>
    <row r="12" spans="1:27" ht="18">
      <c r="A12" s="731" t="s">
        <v>0</v>
      </c>
      <c r="B12" s="732"/>
      <c r="C12" s="329" t="s">
        <v>219</v>
      </c>
      <c r="D12" s="329" t="s">
        <v>219</v>
      </c>
      <c r="E12" s="708" t="s">
        <v>312</v>
      </c>
      <c r="F12" s="329" t="s">
        <v>263</v>
      </c>
      <c r="G12" s="710" t="s">
        <v>276</v>
      </c>
      <c r="H12" s="431" t="s">
        <v>3</v>
      </c>
      <c r="I12" s="715" t="s">
        <v>277</v>
      </c>
      <c r="J12" s="432" t="s">
        <v>3</v>
      </c>
      <c r="K12" s="728" t="s">
        <v>282</v>
      </c>
      <c r="L12" s="433" t="s">
        <v>3</v>
      </c>
      <c r="M12" s="715" t="s">
        <v>311</v>
      </c>
      <c r="O12" s="666"/>
      <c r="P12" s="666"/>
      <c r="Q12" s="646"/>
      <c r="R12" s="646"/>
      <c r="S12" s="668"/>
      <c r="T12" s="646"/>
      <c r="U12" s="670"/>
      <c r="V12" s="647"/>
      <c r="W12" s="670"/>
      <c r="X12" s="647"/>
      <c r="Y12" s="670"/>
      <c r="Z12" s="647"/>
      <c r="AA12" s="670"/>
    </row>
    <row r="13" spans="1:27">
      <c r="A13" s="733"/>
      <c r="B13" s="734"/>
      <c r="C13" s="428">
        <v>2022</v>
      </c>
      <c r="D13" s="428">
        <v>2023</v>
      </c>
      <c r="E13" s="709"/>
      <c r="F13" s="428">
        <v>2024</v>
      </c>
      <c r="G13" s="711"/>
      <c r="H13" s="429">
        <v>2025</v>
      </c>
      <c r="I13" s="730"/>
      <c r="J13" s="430">
        <v>2026</v>
      </c>
      <c r="K13" s="729"/>
      <c r="L13" s="434">
        <v>2027</v>
      </c>
      <c r="M13" s="716"/>
      <c r="O13" s="666"/>
      <c r="P13" s="666"/>
      <c r="Q13" s="648"/>
      <c r="R13" s="648"/>
      <c r="S13" s="669"/>
      <c r="T13" s="648"/>
      <c r="U13" s="671"/>
      <c r="V13" s="648"/>
      <c r="W13" s="670"/>
      <c r="X13" s="648"/>
      <c r="Y13" s="670"/>
      <c r="Z13" s="649"/>
      <c r="AA13" s="670"/>
    </row>
    <row r="14" spans="1:27">
      <c r="A14" s="726" t="s">
        <v>15</v>
      </c>
      <c r="B14" s="727"/>
      <c r="C14" s="391">
        <f>C15+C16+C17+C18+C19+C20</f>
        <v>28979214.739999998</v>
      </c>
      <c r="D14" s="391">
        <f>D15+D16+D17+D18+D19+D20</f>
        <v>30687206.789999999</v>
      </c>
      <c r="E14" s="392">
        <f>(D14-C14)/C14</f>
        <v>5.8938520775114724E-2</v>
      </c>
      <c r="F14" s="391">
        <f>F15+F16+F17+F18+F19+F20</f>
        <v>31612452.710000001</v>
      </c>
      <c r="G14" s="392">
        <f>(F14-D14)/D14</f>
        <v>3.0150867960439805E-2</v>
      </c>
      <c r="H14" s="391">
        <f>H15+H16+H17+H18+H19+H20</f>
        <v>35595000.003585346</v>
      </c>
      <c r="I14" s="393">
        <f>(H14-F14)/F14</f>
        <v>0.12598033218490326</v>
      </c>
      <c r="J14" s="391">
        <f>J15+J16+J17+J18+J19+J20</f>
        <v>37715499.999565527</v>
      </c>
      <c r="K14" s="383">
        <f>(J14-H14)/H14</f>
        <v>5.957297361333308E-2</v>
      </c>
      <c r="L14" s="391">
        <f>L15+L16+L17+L18+L19+L20</f>
        <v>39895499.999540463</v>
      </c>
      <c r="M14" s="394">
        <f>(L14-J14)/J14</f>
        <v>5.7801169280535837E-2</v>
      </c>
      <c r="O14" s="667"/>
      <c r="P14" s="667"/>
      <c r="Q14" s="650"/>
      <c r="R14" s="650"/>
      <c r="S14" s="651"/>
      <c r="T14" s="650"/>
      <c r="U14" s="651"/>
      <c r="V14" s="650"/>
      <c r="W14" s="652"/>
      <c r="X14" s="650"/>
      <c r="Y14" s="653"/>
      <c r="Z14" s="650"/>
      <c r="AA14" s="654"/>
    </row>
    <row r="15" spans="1:27">
      <c r="A15" s="724" t="s">
        <v>4</v>
      </c>
      <c r="B15" s="725"/>
      <c r="C15" s="694">
        <v>1513435.14</v>
      </c>
      <c r="D15" s="395">
        <v>1913595.24</v>
      </c>
      <c r="E15" s="396">
        <f>(D15-C15)/C15</f>
        <v>0.26440518620441184</v>
      </c>
      <c r="F15" s="395">
        <v>2149500</v>
      </c>
      <c r="G15" s="396">
        <f>(F15-D15)/D15</f>
        <v>0.12327829578004176</v>
      </c>
      <c r="H15" s="686">
        <f>(F15*1.104)*1.02-508.96</f>
        <v>2420000</v>
      </c>
      <c r="I15" s="398">
        <f>(H15-F15)/F15</f>
        <v>0.12584321935333798</v>
      </c>
      <c r="J15" s="399">
        <f>(H15*1.04)*1.017+414.4</f>
        <v>2559999.9999999995</v>
      </c>
      <c r="K15" s="400">
        <f>(J15-H15)/H15</f>
        <v>5.7851239669421295E-2</v>
      </c>
      <c r="L15" s="412">
        <f>(J15*1.04)*1.017-2660.8</f>
        <v>2704999.9999999995</v>
      </c>
      <c r="M15" s="401">
        <f t="shared" ref="M15:M27" si="0">(L15-J15)/J15</f>
        <v>5.6640625000000007E-2</v>
      </c>
      <c r="O15" s="662"/>
      <c r="P15" s="662"/>
      <c r="Q15" s="655"/>
      <c r="R15" s="655"/>
      <c r="S15" s="656"/>
      <c r="T15" s="655"/>
      <c r="U15" s="656"/>
      <c r="V15" s="655"/>
      <c r="W15" s="657"/>
      <c r="X15" s="655"/>
      <c r="Y15" s="657"/>
      <c r="Z15" s="658"/>
      <c r="AA15" s="654"/>
    </row>
    <row r="16" spans="1:27">
      <c r="A16" s="717" t="s">
        <v>5</v>
      </c>
      <c r="B16" s="718"/>
      <c r="C16" s="694">
        <v>132371.01999999999</v>
      </c>
      <c r="D16" s="395">
        <v>235356.68</v>
      </c>
      <c r="E16" s="396">
        <f t="shared" ref="E16:E27" si="1">(D16-C16)/C16</f>
        <v>0.77800760317477358</v>
      </c>
      <c r="F16" s="395">
        <v>160000</v>
      </c>
      <c r="G16" s="396">
        <f t="shared" ref="G16:G27" si="2">(F16-D16)/D16</f>
        <v>-0.32018075713848443</v>
      </c>
      <c r="H16" s="686">
        <f>(F16*1.104)*1.02-172.8</f>
        <v>180000.00000000006</v>
      </c>
      <c r="I16" s="398">
        <f t="shared" ref="I16:I20" si="3">(H16-F16)/F16</f>
        <v>0.12500000000000036</v>
      </c>
      <c r="J16" s="399">
        <f>(H16*1.04)*1.017+4617.6</f>
        <v>195000.00000000006</v>
      </c>
      <c r="K16" s="400">
        <f t="shared" ref="K16:K26" si="4">(J16-H16)/H16</f>
        <v>8.3333333333333301E-2</v>
      </c>
      <c r="L16" s="402">
        <f>(J16*1.04)*1.017+3752.4</f>
        <v>210000.00000000003</v>
      </c>
      <c r="M16" s="403">
        <f t="shared" si="0"/>
        <v>7.6923076923076747E-2</v>
      </c>
      <c r="O16" s="662"/>
      <c r="P16" s="662"/>
      <c r="Q16" s="655"/>
      <c r="R16" s="655"/>
      <c r="S16" s="656"/>
      <c r="T16" s="655"/>
      <c r="U16" s="656"/>
      <c r="V16" s="655"/>
      <c r="W16" s="657"/>
      <c r="X16" s="655"/>
      <c r="Y16" s="657"/>
      <c r="Z16" s="659"/>
      <c r="AA16" s="654"/>
    </row>
    <row r="17" spans="1:27">
      <c r="A17" s="717" t="s">
        <v>6</v>
      </c>
      <c r="B17" s="718"/>
      <c r="C17" s="694">
        <v>1106670.92</v>
      </c>
      <c r="D17" s="395">
        <v>1148169.8799999999</v>
      </c>
      <c r="E17" s="396">
        <f t="shared" si="1"/>
        <v>3.7498916118623563E-2</v>
      </c>
      <c r="F17" s="395">
        <v>1036000</v>
      </c>
      <c r="G17" s="396">
        <f t="shared" si="2"/>
        <v>-9.769449796052819E-2</v>
      </c>
      <c r="H17" s="686">
        <f>(F17*1.104)*1.02-1618.88</f>
        <v>1165000.0000000002</v>
      </c>
      <c r="I17" s="398">
        <f>(H17-F17)/F17</f>
        <v>0.12451737451737474</v>
      </c>
      <c r="J17" s="399">
        <f>(H17*1.04)*1.017-197.2</f>
        <v>1232000.0000000002</v>
      </c>
      <c r="K17" s="400">
        <f t="shared" si="4"/>
        <v>5.7510729613733894E-2</v>
      </c>
      <c r="L17" s="412">
        <f>(J17*1.04)*1.017-3061.76</f>
        <v>1300000</v>
      </c>
      <c r="M17" s="403">
        <f t="shared" si="0"/>
        <v>5.5194805194804998E-2</v>
      </c>
      <c r="O17" s="662"/>
      <c r="P17" s="662"/>
      <c r="Q17" s="655"/>
      <c r="R17" s="655"/>
      <c r="S17" s="656"/>
      <c r="T17" s="655"/>
      <c r="U17" s="656"/>
      <c r="V17" s="655"/>
      <c r="W17" s="657"/>
      <c r="X17" s="655"/>
      <c r="Y17" s="657"/>
      <c r="Z17" s="660"/>
      <c r="AA17" s="654"/>
    </row>
    <row r="18" spans="1:27">
      <c r="A18" s="717" t="s">
        <v>7</v>
      </c>
      <c r="B18" s="718"/>
      <c r="C18" s="694">
        <v>23106.240000000002</v>
      </c>
      <c r="D18" s="395">
        <v>25682.78</v>
      </c>
      <c r="E18" s="396">
        <f t="shared" si="1"/>
        <v>0.11150840638719225</v>
      </c>
      <c r="F18" s="395">
        <v>27000</v>
      </c>
      <c r="G18" s="396">
        <f t="shared" si="2"/>
        <v>5.1288061494900519E-2</v>
      </c>
      <c r="H18" s="686">
        <f>(F18*1.104)*1.02-404.16</f>
        <v>30000.000000000004</v>
      </c>
      <c r="I18" s="398">
        <f t="shared" si="3"/>
        <v>0.11111111111111124</v>
      </c>
      <c r="J18" s="399">
        <f>(H18*1.04)*1.017+269.6</f>
        <v>32000</v>
      </c>
      <c r="K18" s="400">
        <f t="shared" si="4"/>
        <v>6.6666666666666541E-2</v>
      </c>
      <c r="L18" s="402">
        <f>(J18*1.04)*1.017+154.24</f>
        <v>33999.999999999993</v>
      </c>
      <c r="M18" s="403">
        <f t="shared" si="0"/>
        <v>6.2499999999999771E-2</v>
      </c>
      <c r="O18" s="662"/>
      <c r="P18" s="662"/>
      <c r="Q18" s="655"/>
      <c r="R18" s="655"/>
      <c r="S18" s="656"/>
      <c r="T18" s="655"/>
      <c r="U18" s="656"/>
      <c r="V18" s="655"/>
      <c r="W18" s="657"/>
      <c r="X18" s="655"/>
      <c r="Y18" s="657"/>
      <c r="Z18" s="659"/>
      <c r="AA18" s="654"/>
    </row>
    <row r="19" spans="1:27">
      <c r="A19" s="717" t="s">
        <v>8</v>
      </c>
      <c r="B19" s="718"/>
      <c r="C19" s="694">
        <v>26200568.949999999</v>
      </c>
      <c r="D19" s="395">
        <v>27354835.32</v>
      </c>
      <c r="E19" s="396">
        <f t="shared" si="1"/>
        <v>4.4055011637447711E-2</v>
      </c>
      <c r="F19" s="395">
        <f>32824152.71-4588000</f>
        <v>28236152.710000001</v>
      </c>
      <c r="G19" s="396">
        <f t="shared" si="2"/>
        <v>3.2217974617293386E-2</v>
      </c>
      <c r="H19" s="686">
        <f>(F19*1.1039999)*1.02-1163.964</f>
        <v>31794999.999589223</v>
      </c>
      <c r="I19" s="398">
        <f t="shared" si="3"/>
        <v>0.12603867552851261</v>
      </c>
      <c r="J19" s="399">
        <f>(H19*1.04)*1.017+61064.4</f>
        <v>33689999.999565527</v>
      </c>
      <c r="K19" s="400">
        <f t="shared" si="4"/>
        <v>5.960056612677421E-2</v>
      </c>
      <c r="L19" s="402">
        <f>(J19*1.04)*1.017+6760.8</f>
        <v>35639999.999540463</v>
      </c>
      <c r="M19" s="403">
        <f t="shared" si="0"/>
        <v>5.7880676758684593E-2</v>
      </c>
      <c r="O19" s="662"/>
      <c r="P19" s="662"/>
      <c r="Q19" s="655"/>
      <c r="R19" s="655"/>
      <c r="S19" s="656"/>
      <c r="T19" s="655"/>
      <c r="U19" s="656"/>
      <c r="V19" s="655"/>
      <c r="W19" s="657"/>
      <c r="X19" s="655"/>
      <c r="Y19" s="657"/>
      <c r="Z19" s="659"/>
      <c r="AA19" s="654"/>
    </row>
    <row r="20" spans="1:27">
      <c r="A20" s="719" t="s">
        <v>9</v>
      </c>
      <c r="B20" s="720"/>
      <c r="C20" s="694">
        <v>3062.47</v>
      </c>
      <c r="D20" s="395">
        <v>9566.89</v>
      </c>
      <c r="E20" s="396">
        <f t="shared" si="1"/>
        <v>2.1239130505768222</v>
      </c>
      <c r="F20" s="395">
        <v>3800</v>
      </c>
      <c r="G20" s="396">
        <f t="shared" si="2"/>
        <v>-0.60279672913559157</v>
      </c>
      <c r="H20" s="686">
        <f>(F20*1.103999999)*1.02+720.9</f>
        <v>5000.003996124</v>
      </c>
      <c r="I20" s="398">
        <f t="shared" si="3"/>
        <v>0.31579052529578949</v>
      </c>
      <c r="J20" s="399">
        <v>6500</v>
      </c>
      <c r="K20" s="400">
        <f t="shared" si="4"/>
        <v>0.29999896100859041</v>
      </c>
      <c r="L20" s="402">
        <f>(J20*1.04)*1.017-374.92</f>
        <v>6499.9999999999991</v>
      </c>
      <c r="M20" s="404">
        <f t="shared" si="0"/>
        <v>-1.3992226181121973E-16</v>
      </c>
      <c r="O20" s="662"/>
      <c r="P20" s="662"/>
      <c r="Q20" s="655"/>
      <c r="R20" s="655"/>
      <c r="S20" s="656"/>
      <c r="T20" s="655"/>
      <c r="U20" s="656"/>
      <c r="V20" s="655"/>
      <c r="W20" s="657"/>
      <c r="X20" s="655"/>
      <c r="Y20" s="657"/>
      <c r="Z20" s="659"/>
      <c r="AA20" s="654"/>
    </row>
    <row r="21" spans="1:27">
      <c r="A21" s="723" t="s">
        <v>10</v>
      </c>
      <c r="B21" s="723"/>
      <c r="C21" s="391">
        <f>C22+C23+C25+C26</f>
        <v>1024923.76</v>
      </c>
      <c r="D21" s="391">
        <f>D22+D23+D25+D26</f>
        <v>2906353.4</v>
      </c>
      <c r="E21" s="392">
        <f t="shared" si="1"/>
        <v>1.8356776507942405</v>
      </c>
      <c r="F21" s="391">
        <f>F22+F23+F25+F26</f>
        <v>2695000</v>
      </c>
      <c r="G21" s="392">
        <f t="shared" si="2"/>
        <v>-7.2721163228119445E-2</v>
      </c>
      <c r="H21" s="391">
        <f>H22+H23+H25+H26</f>
        <v>1500000</v>
      </c>
      <c r="I21" s="393">
        <f>(H21-F21)/F21</f>
        <v>-0.44341372912801486</v>
      </c>
      <c r="J21" s="391">
        <f>J22+J23+J25+J26</f>
        <v>1500000</v>
      </c>
      <c r="K21" s="383">
        <f>(J21-H21)/H21</f>
        <v>0</v>
      </c>
      <c r="L21" s="391">
        <f>L22+L23+L25+L26</f>
        <v>1500000</v>
      </c>
      <c r="M21" s="404">
        <f>(L21-J21)/J21</f>
        <v>0</v>
      </c>
      <c r="O21" s="662"/>
      <c r="P21" s="662"/>
      <c r="Q21" s="650"/>
      <c r="R21" s="650"/>
      <c r="S21" s="651"/>
      <c r="T21" s="650"/>
      <c r="U21" s="651"/>
      <c r="V21" s="650"/>
      <c r="W21" s="652"/>
      <c r="X21" s="650"/>
      <c r="Y21" s="653"/>
      <c r="Z21" s="650"/>
      <c r="AA21" s="654"/>
    </row>
    <row r="22" spans="1:27">
      <c r="A22" s="724" t="s">
        <v>11</v>
      </c>
      <c r="B22" s="725"/>
      <c r="C22" s="694">
        <v>0</v>
      </c>
      <c r="D22" s="395">
        <v>1931716.32</v>
      </c>
      <c r="E22" s="396" t="e">
        <f t="shared" si="1"/>
        <v>#DIV/0!</v>
      </c>
      <c r="F22" s="395">
        <v>0</v>
      </c>
      <c r="G22" s="396">
        <f>(F22-D22)/D22</f>
        <v>-1</v>
      </c>
      <c r="H22" s="397">
        <v>0</v>
      </c>
      <c r="I22" s="398" t="e">
        <f t="shared" ref="I22:I26" si="5">(H22-F22)/F22</f>
        <v>#DIV/0!</v>
      </c>
      <c r="J22" s="405">
        <v>0</v>
      </c>
      <c r="K22" s="400" t="e">
        <f t="shared" si="4"/>
        <v>#DIV/0!</v>
      </c>
      <c r="L22" s="406">
        <v>0</v>
      </c>
      <c r="M22" s="401" t="e">
        <f t="shared" si="0"/>
        <v>#DIV/0!</v>
      </c>
      <c r="O22" s="662"/>
      <c r="P22" s="662"/>
      <c r="Q22" s="655"/>
      <c r="R22" s="655"/>
      <c r="S22" s="656"/>
      <c r="T22" s="655"/>
      <c r="U22" s="656"/>
      <c r="V22" s="655"/>
      <c r="W22" s="657"/>
      <c r="X22" s="655"/>
      <c r="Y22" s="657"/>
      <c r="Z22" s="661"/>
      <c r="AA22" s="654"/>
    </row>
    <row r="23" spans="1:27" ht="15" customHeight="1">
      <c r="A23" s="697" t="s">
        <v>247</v>
      </c>
      <c r="B23" s="698"/>
      <c r="C23" s="695">
        <v>0</v>
      </c>
      <c r="D23" s="685">
        <v>10000</v>
      </c>
      <c r="E23" s="396" t="e">
        <f t="shared" si="1"/>
        <v>#DIV/0!</v>
      </c>
      <c r="F23" s="408">
        <v>45000</v>
      </c>
      <c r="G23" s="396">
        <f t="shared" si="2"/>
        <v>3.5</v>
      </c>
      <c r="H23" s="409">
        <v>0</v>
      </c>
      <c r="I23" s="398">
        <f t="shared" si="5"/>
        <v>-1</v>
      </c>
      <c r="J23" s="410">
        <v>0</v>
      </c>
      <c r="K23" s="400" t="e">
        <f>(J23-H23)/H23</f>
        <v>#DIV/0!</v>
      </c>
      <c r="L23" s="406">
        <v>0</v>
      </c>
      <c r="M23" s="403" t="e">
        <f t="shared" si="0"/>
        <v>#DIV/0!</v>
      </c>
      <c r="O23" s="637"/>
      <c r="P23" s="662"/>
      <c r="Q23" s="663"/>
      <c r="R23" s="663"/>
      <c r="S23" s="656"/>
      <c r="T23" s="663"/>
      <c r="U23" s="656"/>
      <c r="V23" s="663"/>
      <c r="W23" s="657"/>
      <c r="X23" s="663"/>
      <c r="Y23" s="657"/>
      <c r="Z23" s="661"/>
      <c r="AA23" s="654"/>
    </row>
    <row r="24" spans="1:27" ht="15" customHeight="1">
      <c r="A24" s="699" t="s">
        <v>248</v>
      </c>
      <c r="B24" s="698"/>
      <c r="C24" s="695">
        <v>0</v>
      </c>
      <c r="D24" s="407">
        <v>0</v>
      </c>
      <c r="E24" s="396" t="e">
        <f t="shared" si="1"/>
        <v>#DIV/0!</v>
      </c>
      <c r="F24" s="408">
        <v>0</v>
      </c>
      <c r="G24" s="396" t="e">
        <f t="shared" si="2"/>
        <v>#DIV/0!</v>
      </c>
      <c r="H24" s="409">
        <v>0</v>
      </c>
      <c r="I24" s="398" t="e">
        <f t="shared" si="5"/>
        <v>#DIV/0!</v>
      </c>
      <c r="J24" s="410">
        <v>0</v>
      </c>
      <c r="K24" s="400" t="e">
        <f>(J24-H24)/H24</f>
        <v>#DIV/0!</v>
      </c>
      <c r="L24" s="406">
        <v>0</v>
      </c>
      <c r="M24" s="403" t="e">
        <f t="shared" si="0"/>
        <v>#DIV/0!</v>
      </c>
      <c r="O24" s="638"/>
      <c r="P24" s="662"/>
      <c r="Q24" s="663"/>
      <c r="R24" s="663"/>
      <c r="S24" s="656"/>
      <c r="T24" s="663"/>
      <c r="U24" s="656"/>
      <c r="V24" s="663"/>
      <c r="W24" s="657"/>
      <c r="X24" s="663"/>
      <c r="Y24" s="657"/>
      <c r="Z24" s="661"/>
      <c r="AA24" s="654"/>
    </row>
    <row r="25" spans="1:27">
      <c r="A25" s="717" t="s">
        <v>12</v>
      </c>
      <c r="B25" s="718"/>
      <c r="C25" s="694">
        <v>1024923.76</v>
      </c>
      <c r="D25" s="411">
        <v>964637.08</v>
      </c>
      <c r="E25" s="396">
        <f t="shared" si="1"/>
        <v>-5.8820648279243763E-2</v>
      </c>
      <c r="F25" s="395">
        <v>2650000</v>
      </c>
      <c r="G25" s="396">
        <f t="shared" si="2"/>
        <v>1.7471471447064839</v>
      </c>
      <c r="H25" s="397">
        <v>1500000</v>
      </c>
      <c r="I25" s="398">
        <f t="shared" si="5"/>
        <v>-0.43396226415094341</v>
      </c>
      <c r="J25" s="405">
        <v>1500000</v>
      </c>
      <c r="K25" s="400">
        <f t="shared" si="4"/>
        <v>0</v>
      </c>
      <c r="L25" s="412">
        <v>1500000</v>
      </c>
      <c r="M25" s="403">
        <f t="shared" si="0"/>
        <v>0</v>
      </c>
      <c r="O25" s="662"/>
      <c r="P25" s="662"/>
      <c r="Q25" s="655"/>
      <c r="R25" s="664"/>
      <c r="S25" s="656"/>
      <c r="T25" s="655"/>
      <c r="U25" s="656"/>
      <c r="V25" s="655"/>
      <c r="W25" s="657"/>
      <c r="X25" s="655"/>
      <c r="Y25" s="657"/>
      <c r="Z25" s="660"/>
      <c r="AA25" s="654"/>
    </row>
    <row r="26" spans="1:27">
      <c r="A26" s="719" t="s">
        <v>13</v>
      </c>
      <c r="B26" s="720"/>
      <c r="C26" s="696">
        <v>0</v>
      </c>
      <c r="D26" s="414">
        <v>0</v>
      </c>
      <c r="E26" s="396" t="e">
        <f t="shared" si="1"/>
        <v>#DIV/0!</v>
      </c>
      <c r="F26" s="413">
        <v>0</v>
      </c>
      <c r="G26" s="396" t="e">
        <f t="shared" si="2"/>
        <v>#DIV/0!</v>
      </c>
      <c r="H26" s="415">
        <v>0</v>
      </c>
      <c r="I26" s="416" t="e">
        <f t="shared" si="5"/>
        <v>#DIV/0!</v>
      </c>
      <c r="J26" s="417">
        <v>0</v>
      </c>
      <c r="K26" s="418" t="e">
        <f t="shared" si="4"/>
        <v>#DIV/0!</v>
      </c>
      <c r="L26" s="406"/>
      <c r="M26" s="404" t="e">
        <f t="shared" si="0"/>
        <v>#DIV/0!</v>
      </c>
      <c r="O26" s="662"/>
      <c r="P26" s="662"/>
      <c r="Q26" s="655"/>
      <c r="R26" s="664"/>
      <c r="S26" s="656"/>
      <c r="T26" s="655"/>
      <c r="U26" s="656"/>
      <c r="V26" s="655"/>
      <c r="W26" s="657"/>
      <c r="X26" s="655"/>
      <c r="Y26" s="657"/>
      <c r="Z26" s="661"/>
      <c r="AA26" s="654"/>
    </row>
    <row r="27" spans="1:27">
      <c r="A27" s="721" t="s">
        <v>14</v>
      </c>
      <c r="B27" s="722"/>
      <c r="C27" s="419">
        <f>C14+C21</f>
        <v>30004138.5</v>
      </c>
      <c r="D27" s="420">
        <f>D14+D21</f>
        <v>33593560.189999998</v>
      </c>
      <c r="E27" s="392">
        <f t="shared" si="1"/>
        <v>0.11963088658586207</v>
      </c>
      <c r="F27" s="421">
        <f>F14+F21</f>
        <v>34307452.710000001</v>
      </c>
      <c r="G27" s="392">
        <f t="shared" si="2"/>
        <v>2.1250874154520604E-2</v>
      </c>
      <c r="H27" s="422">
        <f>H14+H21</f>
        <v>37095000.003585346</v>
      </c>
      <c r="I27" s="393">
        <f>(H27-F27)/F27</f>
        <v>8.1251945959043045E-2</v>
      </c>
      <c r="J27" s="423">
        <f>J14+J21</f>
        <v>39215499.999565527</v>
      </c>
      <c r="K27" s="383">
        <f>(J27-H27)/H27</f>
        <v>5.7164038166201046E-2</v>
      </c>
      <c r="L27" s="391">
        <f>L14+L21</f>
        <v>41395499.999540463</v>
      </c>
      <c r="M27" s="394">
        <f t="shared" si="0"/>
        <v>5.559026405373102E-2</v>
      </c>
      <c r="O27" s="672"/>
      <c r="P27" s="672"/>
      <c r="Q27" s="650"/>
      <c r="R27" s="650"/>
      <c r="S27" s="651"/>
      <c r="T27" s="665"/>
      <c r="U27" s="651"/>
      <c r="V27" s="650"/>
      <c r="W27" s="652"/>
      <c r="X27" s="650"/>
      <c r="Y27" s="653"/>
      <c r="Z27" s="650"/>
      <c r="AA27" s="654"/>
    </row>
    <row r="28" spans="1:27">
      <c r="A28" s="424" t="s">
        <v>307</v>
      </c>
      <c r="B28" s="385"/>
      <c r="C28" s="385"/>
      <c r="D28" s="385"/>
      <c r="E28" s="385"/>
      <c r="F28" s="385"/>
      <c r="G28" s="385"/>
      <c r="H28" s="385"/>
      <c r="I28" s="385"/>
      <c r="J28" s="388"/>
      <c r="K28" s="388"/>
      <c r="L28" s="388"/>
      <c r="M28" s="388"/>
    </row>
    <row r="29" spans="1:27">
      <c r="A29" s="424" t="s">
        <v>308</v>
      </c>
      <c r="B29" s="385"/>
      <c r="C29" s="385"/>
      <c r="D29" s="385"/>
      <c r="E29" s="385"/>
      <c r="F29" s="385"/>
      <c r="G29" s="385"/>
      <c r="H29" s="385"/>
      <c r="I29" s="385"/>
      <c r="J29" s="388"/>
      <c r="K29" s="388"/>
      <c r="L29" s="388"/>
      <c r="M29" s="388"/>
    </row>
    <row r="30" spans="1:27">
      <c r="A30" s="425" t="s">
        <v>310</v>
      </c>
      <c r="B30" s="385"/>
      <c r="C30" s="385"/>
      <c r="D30" s="385"/>
      <c r="E30" s="385"/>
      <c r="F30" s="385"/>
      <c r="G30" s="385"/>
      <c r="H30" s="385"/>
      <c r="I30" s="385"/>
      <c r="J30" s="388"/>
      <c r="K30" s="388"/>
      <c r="L30" s="388"/>
      <c r="M30" s="388"/>
    </row>
    <row r="31" spans="1:27">
      <c r="A31" s="425" t="s">
        <v>16</v>
      </c>
      <c r="B31" s="385"/>
      <c r="C31" s="385"/>
      <c r="D31" s="385"/>
      <c r="E31" s="385"/>
      <c r="F31" s="385"/>
      <c r="G31" s="385"/>
      <c r="H31" s="385"/>
      <c r="I31" s="385"/>
      <c r="J31" s="388"/>
      <c r="K31" s="388"/>
      <c r="L31" s="388"/>
      <c r="M31" s="388"/>
    </row>
    <row r="32" spans="1:27">
      <c r="A32" s="684" t="s">
        <v>309</v>
      </c>
      <c r="B32" s="385"/>
      <c r="C32" s="385"/>
      <c r="D32" s="385"/>
      <c r="E32" s="385"/>
      <c r="F32" s="385"/>
      <c r="G32" s="385"/>
      <c r="H32" s="385"/>
      <c r="I32" s="385"/>
      <c r="J32" s="388"/>
      <c r="K32" s="388"/>
      <c r="L32" s="388"/>
      <c r="M32" s="388"/>
    </row>
    <row r="33" spans="1:13">
      <c r="A33" s="426" t="s">
        <v>225</v>
      </c>
      <c r="B33" s="385"/>
      <c r="C33" s="385"/>
      <c r="D33" s="385"/>
      <c r="E33" s="385"/>
      <c r="F33" s="385"/>
      <c r="G33" s="385"/>
      <c r="H33" s="385"/>
      <c r="I33" s="385"/>
      <c r="J33" s="388"/>
      <c r="K33" s="388"/>
      <c r="L33" s="388"/>
      <c r="M33" s="388"/>
    </row>
  </sheetData>
  <mergeCells count="26">
    <mergeCell ref="A14:B14"/>
    <mergeCell ref="K12:K13"/>
    <mergeCell ref="A15:B15"/>
    <mergeCell ref="A16:B16"/>
    <mergeCell ref="I12:I13"/>
    <mergeCell ref="A12:B13"/>
    <mergeCell ref="A17:B17"/>
    <mergeCell ref="A18:B18"/>
    <mergeCell ref="A26:B26"/>
    <mergeCell ref="A27:B27"/>
    <mergeCell ref="A19:B19"/>
    <mergeCell ref="A20:B20"/>
    <mergeCell ref="A21:B21"/>
    <mergeCell ref="A22:B22"/>
    <mergeCell ref="A25:B25"/>
    <mergeCell ref="A1:M1"/>
    <mergeCell ref="A2:M2"/>
    <mergeCell ref="A3:M3"/>
    <mergeCell ref="E12:E13"/>
    <mergeCell ref="G12:G13"/>
    <mergeCell ref="A10:M10"/>
    <mergeCell ref="A4:M4"/>
    <mergeCell ref="A5:M5"/>
    <mergeCell ref="A6:M6"/>
    <mergeCell ref="A7:M7"/>
    <mergeCell ref="M12:M13"/>
  </mergeCells>
  <pageMargins left="3.937007874015748E-2" right="3.937007874015748E-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dimension ref="A1:I23"/>
  <sheetViews>
    <sheetView topLeftCell="A4" workbookViewId="0">
      <selection activeCell="G22" sqref="G22"/>
    </sheetView>
  </sheetViews>
  <sheetFormatPr defaultRowHeight="15"/>
  <cols>
    <col min="1" max="1" width="36.5703125" customWidth="1"/>
    <col min="2" max="2" width="12.7109375" customWidth="1"/>
    <col min="3" max="3" width="13.5703125" customWidth="1"/>
    <col min="4" max="4" width="12.140625" customWidth="1"/>
    <col min="5" max="5" width="15.140625" customWidth="1"/>
    <col min="6" max="7" width="13.7109375" customWidth="1"/>
  </cols>
  <sheetData>
    <row r="1" spans="1:9">
      <c r="A1" s="859" t="s">
        <v>174</v>
      </c>
      <c r="B1" s="859"/>
      <c r="C1" s="859"/>
      <c r="D1" s="859"/>
      <c r="E1" s="859"/>
      <c r="F1" s="859"/>
      <c r="G1" s="859"/>
      <c r="H1" s="211"/>
      <c r="I1" s="211"/>
    </row>
    <row r="2" spans="1:9">
      <c r="A2" s="859" t="s">
        <v>176</v>
      </c>
      <c r="B2" s="859"/>
      <c r="C2" s="859"/>
      <c r="D2" s="859"/>
      <c r="E2" s="859"/>
      <c r="F2" s="859"/>
      <c r="G2" s="859"/>
      <c r="H2" s="211"/>
      <c r="I2" s="211"/>
    </row>
    <row r="3" spans="1:9">
      <c r="A3" s="859" t="s">
        <v>175</v>
      </c>
      <c r="B3" s="859"/>
      <c r="C3" s="859"/>
      <c r="D3" s="859"/>
      <c r="E3" s="859"/>
      <c r="F3" s="859"/>
      <c r="G3" s="859"/>
      <c r="H3" s="211"/>
      <c r="I3" s="211"/>
    </row>
    <row r="4" spans="1:9">
      <c r="A4" s="859" t="s">
        <v>177</v>
      </c>
      <c r="B4" s="859"/>
      <c r="C4" s="859"/>
      <c r="D4" s="859"/>
      <c r="E4" s="859"/>
      <c r="F4" s="859"/>
      <c r="G4" s="859"/>
      <c r="H4" s="211"/>
      <c r="I4" s="211"/>
    </row>
    <row r="5" spans="1:9">
      <c r="A5" s="859" t="s">
        <v>178</v>
      </c>
      <c r="B5" s="859"/>
      <c r="C5" s="859"/>
      <c r="D5" s="859"/>
      <c r="E5" s="859"/>
      <c r="F5" s="859"/>
      <c r="G5" s="859"/>
      <c r="H5" s="211"/>
      <c r="I5" s="211"/>
    </row>
    <row r="6" spans="1:9">
      <c r="A6" s="736" t="s">
        <v>180</v>
      </c>
      <c r="B6" s="736"/>
      <c r="C6" s="736"/>
      <c r="D6" s="736"/>
      <c r="E6" s="736"/>
      <c r="F6" s="736"/>
      <c r="G6" s="736"/>
    </row>
    <row r="7" spans="1:9">
      <c r="A7" s="713" t="s">
        <v>348</v>
      </c>
      <c r="B7" s="713"/>
      <c r="C7" s="713"/>
      <c r="D7" s="713"/>
      <c r="E7" s="713"/>
      <c r="F7" s="713"/>
      <c r="G7" s="713"/>
    </row>
    <row r="8" spans="1:9">
      <c r="A8" s="712" t="s">
        <v>221</v>
      </c>
      <c r="B8" s="712"/>
      <c r="C8" s="712"/>
      <c r="D8" s="712"/>
      <c r="E8" s="712"/>
      <c r="F8" s="712"/>
      <c r="G8" s="712"/>
    </row>
    <row r="9" spans="1:9">
      <c r="A9" s="18" t="s">
        <v>60</v>
      </c>
      <c r="B9" s="18"/>
      <c r="C9" s="18"/>
      <c r="D9" s="18"/>
      <c r="E9" s="18"/>
      <c r="F9" s="210"/>
      <c r="G9" s="210">
        <v>1</v>
      </c>
    </row>
    <row r="10" spans="1:9">
      <c r="A10" s="878" t="s">
        <v>41</v>
      </c>
      <c r="B10" s="204" t="s">
        <v>219</v>
      </c>
      <c r="C10" s="204" t="s">
        <v>219</v>
      </c>
      <c r="D10" s="333" t="s">
        <v>250</v>
      </c>
      <c r="E10" s="204" t="s">
        <v>252</v>
      </c>
      <c r="F10" s="62" t="s">
        <v>3</v>
      </c>
      <c r="G10" s="62" t="s">
        <v>3</v>
      </c>
    </row>
    <row r="11" spans="1:9">
      <c r="A11" s="879"/>
      <c r="B11" s="336" t="s">
        <v>349</v>
      </c>
      <c r="C11" s="336" t="s">
        <v>350</v>
      </c>
      <c r="D11" s="333" t="s">
        <v>351</v>
      </c>
      <c r="E11" s="204" t="s">
        <v>352</v>
      </c>
      <c r="F11" s="334" t="s">
        <v>353</v>
      </c>
      <c r="G11" s="334" t="s">
        <v>354</v>
      </c>
    </row>
    <row r="12" spans="1:9">
      <c r="A12" s="46" t="s">
        <v>61</v>
      </c>
      <c r="B12" s="69">
        <v>0</v>
      </c>
      <c r="C12" s="69">
        <f>1927225.48</f>
        <v>1927225.48</v>
      </c>
      <c r="D12" s="69">
        <v>0</v>
      </c>
      <c r="E12" s="69">
        <v>0</v>
      </c>
      <c r="F12" s="69">
        <v>0</v>
      </c>
      <c r="G12" s="69">
        <v>0</v>
      </c>
    </row>
    <row r="13" spans="1:9">
      <c r="A13" s="324" t="s">
        <v>62</v>
      </c>
      <c r="B13" s="331">
        <f>B14</f>
        <v>11391673.58</v>
      </c>
      <c r="C13" s="331">
        <f>C14</f>
        <v>9315572.0700000003</v>
      </c>
      <c r="D13" s="331">
        <f t="shared" ref="D13:G13" si="0">D14</f>
        <v>-7388346.5899999999</v>
      </c>
      <c r="E13" s="331">
        <f t="shared" si="0"/>
        <v>-7388346.5899999999</v>
      </c>
      <c r="F13" s="331">
        <f t="shared" si="0"/>
        <v>-7388346.5899999999</v>
      </c>
      <c r="G13" s="331">
        <f t="shared" si="0"/>
        <v>-7388346.5899999999</v>
      </c>
    </row>
    <row r="14" spans="1:9">
      <c r="A14" s="173" t="s">
        <v>148</v>
      </c>
      <c r="B14" s="70">
        <f>(B15+B16+B17+B18)</f>
        <v>11391673.58</v>
      </c>
      <c r="C14" s="70">
        <f>(C15+C16+C17+C18)</f>
        <v>9315572.0700000003</v>
      </c>
      <c r="D14" s="70">
        <f>D15</f>
        <v>-7388346.5899999999</v>
      </c>
      <c r="E14" s="70">
        <f t="shared" ref="E14:F14" si="1">E15+E16+E17+E18</f>
        <v>-7388346.5899999999</v>
      </c>
      <c r="F14" s="70">
        <f t="shared" si="1"/>
        <v>-7388346.5899999999</v>
      </c>
      <c r="G14" s="70">
        <f t="shared" ref="G14" si="2">G15+G16+G17+G18</f>
        <v>-7388346.5899999999</v>
      </c>
    </row>
    <row r="15" spans="1:9">
      <c r="A15" s="173" t="s">
        <v>149</v>
      </c>
      <c r="B15" s="66">
        <v>11842211.66</v>
      </c>
      <c r="C15" s="74">
        <v>9697944.6600000001</v>
      </c>
      <c r="D15" s="75">
        <f>C19</f>
        <v>-7388346.5899999999</v>
      </c>
      <c r="E15" s="66">
        <f>C19</f>
        <v>-7388346.5899999999</v>
      </c>
      <c r="F15" s="76">
        <f>E19</f>
        <v>-7388346.5899999999</v>
      </c>
      <c r="G15" s="76">
        <f>F19</f>
        <v>-7388346.5899999999</v>
      </c>
    </row>
    <row r="16" spans="1:9">
      <c r="A16" s="173" t="s">
        <v>150</v>
      </c>
      <c r="B16" s="66">
        <f>-(10887.99+200827.92)</f>
        <v>-211715.91</v>
      </c>
      <c r="C16" s="74">
        <f>-(1013.67+130665.07)</f>
        <v>-131678.74000000002</v>
      </c>
      <c r="D16" s="63"/>
      <c r="E16" s="14"/>
      <c r="F16" s="64"/>
      <c r="G16" s="64"/>
    </row>
    <row r="17" spans="1:7">
      <c r="A17" s="171" t="s">
        <v>152</v>
      </c>
      <c r="B17" s="66">
        <v>-241217.76</v>
      </c>
      <c r="C17" s="74">
        <f>-(253089.44)</f>
        <v>-253089.44</v>
      </c>
      <c r="D17" s="63"/>
      <c r="E17" s="14"/>
      <c r="F17" s="64"/>
      <c r="G17" s="64"/>
    </row>
    <row r="18" spans="1:7">
      <c r="A18" s="173" t="s">
        <v>151</v>
      </c>
      <c r="B18" s="66">
        <v>2395.59</v>
      </c>
      <c r="C18" s="74">
        <v>2395.59</v>
      </c>
      <c r="D18" s="63"/>
      <c r="E18" s="14"/>
      <c r="F18" s="64"/>
      <c r="G18" s="64"/>
    </row>
    <row r="19" spans="1:7">
      <c r="A19" s="208" t="s">
        <v>63</v>
      </c>
      <c r="B19" s="71">
        <f>B12-B13</f>
        <v>-11391673.58</v>
      </c>
      <c r="C19" s="71">
        <f>C12-C13</f>
        <v>-7388346.5899999999</v>
      </c>
      <c r="D19" s="71">
        <f>D12+D13</f>
        <v>-7388346.5899999999</v>
      </c>
      <c r="E19" s="71">
        <f>E12+E13</f>
        <v>-7388346.5899999999</v>
      </c>
      <c r="F19" s="71">
        <f>F12+F13</f>
        <v>-7388346.5899999999</v>
      </c>
      <c r="G19" s="71">
        <f>G12+G13</f>
        <v>-7388346.5899999999</v>
      </c>
    </row>
    <row r="20" spans="1:7" ht="21" customHeight="1">
      <c r="A20" s="876" t="s">
        <v>355</v>
      </c>
      <c r="B20" s="876"/>
      <c r="C20" s="876"/>
      <c r="D20" s="876"/>
      <c r="E20" s="876"/>
      <c r="F20" s="876"/>
      <c r="G20" s="876"/>
    </row>
    <row r="21" spans="1:7" ht="23.25" customHeight="1">
      <c r="A21" s="877" t="s">
        <v>356</v>
      </c>
      <c r="B21" s="877"/>
      <c r="C21" s="877"/>
      <c r="D21" s="877"/>
      <c r="E21" s="877"/>
      <c r="F21" s="877"/>
      <c r="G21" s="877"/>
    </row>
    <row r="22" spans="1:7">
      <c r="A22" s="217" t="s">
        <v>234</v>
      </c>
      <c r="B22" s="18"/>
      <c r="C22" s="18"/>
      <c r="D22" s="18"/>
      <c r="E22" s="18"/>
      <c r="F22" s="18"/>
      <c r="G22" s="18"/>
    </row>
    <row r="23" spans="1:7">
      <c r="A23" s="335"/>
    </row>
  </sheetData>
  <mergeCells count="11">
    <mergeCell ref="A1:G1"/>
    <mergeCell ref="A2:G2"/>
    <mergeCell ref="A3:G3"/>
    <mergeCell ref="A4:G4"/>
    <mergeCell ref="A5:G5"/>
    <mergeCell ref="A20:G20"/>
    <mergeCell ref="A21:G21"/>
    <mergeCell ref="A10:A11"/>
    <mergeCell ref="A6:G6"/>
    <mergeCell ref="A7:G7"/>
    <mergeCell ref="A8:G8"/>
  </mergeCells>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J20"/>
  <sheetViews>
    <sheetView workbookViewId="0">
      <selection activeCell="B19" sqref="B19"/>
    </sheetView>
  </sheetViews>
  <sheetFormatPr defaultRowHeight="15"/>
  <cols>
    <col min="1" max="1" width="39.140625" customWidth="1"/>
    <col min="2" max="2" width="17" customWidth="1"/>
    <col min="3" max="4" width="14.28515625" customWidth="1"/>
    <col min="5" max="5" width="15.7109375" customWidth="1"/>
    <col min="6" max="6" width="15.5703125" customWidth="1"/>
    <col min="7" max="7" width="15.7109375" customWidth="1"/>
    <col min="10" max="10" width="12.85546875" customWidth="1"/>
  </cols>
  <sheetData>
    <row r="1" spans="1:10">
      <c r="A1" s="859" t="s">
        <v>174</v>
      </c>
      <c r="B1" s="859"/>
      <c r="C1" s="859"/>
      <c r="D1" s="859"/>
      <c r="E1" s="859"/>
      <c r="F1" s="859"/>
      <c r="G1" s="859"/>
    </row>
    <row r="2" spans="1:10">
      <c r="A2" s="859" t="s">
        <v>176</v>
      </c>
      <c r="B2" s="859"/>
      <c r="C2" s="859"/>
      <c r="D2" s="859"/>
      <c r="E2" s="859"/>
      <c r="F2" s="859"/>
      <c r="G2" s="859"/>
    </row>
    <row r="3" spans="1:10">
      <c r="A3" s="859" t="s">
        <v>175</v>
      </c>
      <c r="B3" s="859"/>
      <c r="C3" s="859"/>
      <c r="D3" s="859"/>
      <c r="E3" s="859"/>
      <c r="F3" s="859"/>
      <c r="G3" s="859"/>
    </row>
    <row r="4" spans="1:10">
      <c r="A4" s="859" t="s">
        <v>177</v>
      </c>
      <c r="B4" s="859"/>
      <c r="C4" s="859"/>
      <c r="D4" s="859"/>
      <c r="E4" s="859"/>
      <c r="F4" s="859"/>
      <c r="G4" s="859"/>
    </row>
    <row r="5" spans="1:10">
      <c r="A5" s="859" t="s">
        <v>178</v>
      </c>
      <c r="B5" s="859"/>
      <c r="C5" s="859"/>
      <c r="D5" s="859"/>
      <c r="E5" s="859"/>
      <c r="F5" s="859"/>
      <c r="G5" s="859"/>
    </row>
    <row r="6" spans="1:10">
      <c r="A6" s="736" t="s">
        <v>222</v>
      </c>
      <c r="B6" s="736"/>
      <c r="C6" s="736"/>
      <c r="D6" s="736"/>
      <c r="E6" s="736"/>
      <c r="F6" s="736"/>
      <c r="G6" s="736"/>
    </row>
    <row r="7" spans="1:10">
      <c r="A7" s="804" t="s">
        <v>327</v>
      </c>
      <c r="B7" s="804"/>
      <c r="C7" s="804"/>
      <c r="D7" s="804"/>
      <c r="E7" s="804"/>
      <c r="F7" s="804"/>
      <c r="G7" s="804"/>
    </row>
    <row r="8" spans="1:10">
      <c r="A8" s="712" t="s">
        <v>223</v>
      </c>
      <c r="B8" s="712"/>
      <c r="C8" s="712"/>
      <c r="D8" s="712"/>
      <c r="E8" s="712"/>
      <c r="F8" s="712"/>
      <c r="G8" s="712"/>
    </row>
    <row r="9" spans="1:10">
      <c r="A9" s="47" t="s">
        <v>224</v>
      </c>
      <c r="B9" s="19"/>
      <c r="C9" s="19"/>
      <c r="D9" s="19"/>
      <c r="E9" s="19"/>
      <c r="F9" s="95"/>
      <c r="G9" s="95">
        <v>1</v>
      </c>
    </row>
    <row r="10" spans="1:10" ht="15" customHeight="1">
      <c r="A10" s="878" t="s">
        <v>41</v>
      </c>
      <c r="B10" s="202" t="s">
        <v>219</v>
      </c>
      <c r="C10" s="202" t="s">
        <v>219</v>
      </c>
      <c r="D10" s="203" t="s">
        <v>250</v>
      </c>
      <c r="E10" s="203" t="s">
        <v>252</v>
      </c>
      <c r="F10" s="115" t="s">
        <v>3</v>
      </c>
      <c r="G10" s="115" t="s">
        <v>3</v>
      </c>
    </row>
    <row r="11" spans="1:10">
      <c r="A11" s="879"/>
      <c r="B11" s="336" t="s">
        <v>349</v>
      </c>
      <c r="C11" s="336" t="s">
        <v>350</v>
      </c>
      <c r="D11" s="336" t="s">
        <v>351</v>
      </c>
      <c r="E11" s="336" t="s">
        <v>352</v>
      </c>
      <c r="F11" s="337" t="s">
        <v>353</v>
      </c>
      <c r="G11" s="340" t="s">
        <v>354</v>
      </c>
    </row>
    <row r="12" spans="1:10">
      <c r="A12" s="46" t="s">
        <v>61</v>
      </c>
      <c r="B12" s="69">
        <f>'2.4 a'!B12*0.9614</f>
        <v>0</v>
      </c>
      <c r="C12" s="69">
        <f>'2.4 a'!C12*0.95015</f>
        <v>1831153.2898220001</v>
      </c>
      <c r="D12" s="69">
        <f>'2.4 a'!D12*0.9485</f>
        <v>0</v>
      </c>
      <c r="E12" s="69">
        <f>'2.4 a'!E12</f>
        <v>0</v>
      </c>
      <c r="F12" s="108">
        <f>'2.4 a'!F12</f>
        <v>0</v>
      </c>
      <c r="G12" s="341">
        <v>0</v>
      </c>
    </row>
    <row r="13" spans="1:10">
      <c r="A13" s="212" t="s">
        <v>193</v>
      </c>
      <c r="B13" s="70">
        <f t="shared" ref="B13:G13" si="0">B14+B18</f>
        <v>10951954.979812</v>
      </c>
      <c r="C13" s="70">
        <f t="shared" si="0"/>
        <v>8851190.8023105003</v>
      </c>
      <c r="D13" s="70">
        <f>D14+D18</f>
        <v>-7007846.740615</v>
      </c>
      <c r="E13" s="70">
        <f t="shared" si="0"/>
        <v>-7007846.740615</v>
      </c>
      <c r="F13" s="116">
        <f t="shared" si="0"/>
        <v>-7007846.740615</v>
      </c>
      <c r="G13" s="377">
        <f t="shared" si="0"/>
        <v>-7007846.740615</v>
      </c>
    </row>
    <row r="14" spans="1:10">
      <c r="A14" s="213" t="s">
        <v>194</v>
      </c>
      <c r="B14" s="70">
        <f t="shared" ref="B14:E14" si="1">B15+B16+B17</f>
        <v>10949651.859586</v>
      </c>
      <c r="C14" s="70">
        <f t="shared" si="1"/>
        <v>8848914.632472001</v>
      </c>
      <c r="D14" s="70">
        <f t="shared" si="1"/>
        <v>-7007846.740615</v>
      </c>
      <c r="E14" s="70">
        <f t="shared" si="1"/>
        <v>-7007846.740615</v>
      </c>
      <c r="F14" s="116">
        <f>F15+F16+F17</f>
        <v>-7007846.740615</v>
      </c>
      <c r="G14" s="377">
        <f>G15+G16+G17</f>
        <v>-7007846.740615</v>
      </c>
      <c r="J14" s="284"/>
    </row>
    <row r="15" spans="1:10">
      <c r="A15" s="213" t="s">
        <v>149</v>
      </c>
      <c r="B15" s="66">
        <f>'2.4 a'!B15*0.9614</f>
        <v>11385102.289924001</v>
      </c>
      <c r="C15" s="66">
        <f>'2.4 a'!C15*0.95015</f>
        <v>9214502.1186990011</v>
      </c>
      <c r="D15" s="66">
        <f>'2.4 a'!D15*0.9485</f>
        <v>-7007846.740615</v>
      </c>
      <c r="E15" s="66">
        <f>'2.4 a'!E15*0.9485</f>
        <v>-7007846.740615</v>
      </c>
      <c r="F15" s="338">
        <f>'2.4 a'!F15*0.9485</f>
        <v>-7007846.740615</v>
      </c>
      <c r="G15" s="342">
        <f>'2.4 a'!G15*0.9485</f>
        <v>-7007846.740615</v>
      </c>
      <c r="J15" s="284"/>
    </row>
    <row r="16" spans="1:10" ht="15" customHeight="1">
      <c r="A16" s="214" t="s">
        <v>152</v>
      </c>
      <c r="B16" s="66">
        <f>('2.4 a'!B17*0.9614)</f>
        <v>-231906.75446400003</v>
      </c>
      <c r="C16" s="66">
        <f>('2.4 a'!C17*0.95015)</f>
        <v>-240472.93141600001</v>
      </c>
      <c r="D16" s="66">
        <f>'2.4 a'!D17</f>
        <v>0</v>
      </c>
      <c r="E16" s="66"/>
      <c r="F16" s="338"/>
      <c r="G16" s="322"/>
      <c r="J16" s="376"/>
    </row>
    <row r="17" spans="1:10" ht="15" customHeight="1">
      <c r="A17" s="215" t="s">
        <v>64</v>
      </c>
      <c r="B17" s="66">
        <f>'2.4 a'!B16*0.9614</f>
        <v>-203543.67587400001</v>
      </c>
      <c r="C17" s="66">
        <f>'2.4 a'!C16*0.95015</f>
        <v>-125114.55481100002</v>
      </c>
      <c r="D17" s="66">
        <f>'2.4 a'!D16</f>
        <v>0</v>
      </c>
      <c r="E17" s="66"/>
      <c r="F17" s="338"/>
      <c r="G17" s="322"/>
      <c r="J17" s="376"/>
    </row>
    <row r="18" spans="1:10" ht="15" customHeight="1">
      <c r="A18" s="216" t="s">
        <v>65</v>
      </c>
      <c r="B18" s="59">
        <f>'2.4 a'!B18*0.9614</f>
        <v>2303.120226</v>
      </c>
      <c r="C18" s="59">
        <f>'2.4 a'!C18*0.95015</f>
        <v>2276.1698385000004</v>
      </c>
      <c r="D18" s="59">
        <f>'2.4 a'!D18</f>
        <v>0</v>
      </c>
      <c r="E18" s="59"/>
      <c r="F18" s="339"/>
      <c r="G18" s="323"/>
      <c r="J18" s="284"/>
    </row>
    <row r="19" spans="1:10" ht="15" customHeight="1">
      <c r="A19" s="205" t="s">
        <v>63</v>
      </c>
      <c r="B19" s="71">
        <f t="shared" ref="B19" si="2">B12-B13</f>
        <v>-10951954.979812</v>
      </c>
      <c r="C19" s="71">
        <f>D12-C13</f>
        <v>-8851190.8023105003</v>
      </c>
      <c r="D19" s="71">
        <f>E12+D13</f>
        <v>-7007846.740615</v>
      </c>
      <c r="E19" s="71">
        <f>E12+E13</f>
        <v>-7007846.740615</v>
      </c>
      <c r="F19" s="118">
        <f>F12+F13</f>
        <v>-7007846.740615</v>
      </c>
      <c r="G19" s="378">
        <f>G12+G13</f>
        <v>-7007846.740615</v>
      </c>
      <c r="J19" s="376"/>
    </row>
    <row r="20" spans="1:10">
      <c r="A20" s="219" t="s">
        <v>235</v>
      </c>
      <c r="B20" s="19"/>
      <c r="C20" s="19"/>
      <c r="D20" s="19"/>
      <c r="E20" s="19"/>
      <c r="F20" s="19"/>
    </row>
  </sheetData>
  <mergeCells count="9">
    <mergeCell ref="A8:G8"/>
    <mergeCell ref="A10:A11"/>
    <mergeCell ref="A1:G1"/>
    <mergeCell ref="A2:G2"/>
    <mergeCell ref="A3:G3"/>
    <mergeCell ref="A4:G4"/>
    <mergeCell ref="A5:G5"/>
    <mergeCell ref="A6:G6"/>
    <mergeCell ref="A7:G7"/>
  </mergeCells>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M26"/>
  <sheetViews>
    <sheetView topLeftCell="A4" workbookViewId="0">
      <selection activeCell="A21" sqref="A21"/>
    </sheetView>
  </sheetViews>
  <sheetFormatPr defaultRowHeight="15"/>
  <cols>
    <col min="1" max="1" width="18.85546875" customWidth="1"/>
    <col min="2" max="2" width="11.28515625" customWidth="1"/>
    <col min="3" max="3" width="11.7109375" customWidth="1"/>
    <col min="4" max="4" width="11" customWidth="1"/>
    <col min="5" max="5" width="7.7109375" customWidth="1"/>
    <col min="6" max="7" width="10.7109375" customWidth="1"/>
    <col min="9" max="9" width="7.140625" customWidth="1"/>
    <col min="10" max="10" width="10.140625" customWidth="1"/>
    <col min="12" max="12" width="10" customWidth="1"/>
    <col min="13" max="13" width="8.42578125" customWidth="1"/>
  </cols>
  <sheetData>
    <row r="1" spans="1:13">
      <c r="A1" s="859" t="s">
        <v>174</v>
      </c>
      <c r="B1" s="859"/>
      <c r="C1" s="859"/>
      <c r="D1" s="859"/>
      <c r="E1" s="859"/>
      <c r="F1" s="859"/>
      <c r="G1" s="859"/>
      <c r="H1" s="859"/>
      <c r="I1" s="859"/>
      <c r="J1" s="859"/>
      <c r="K1" s="859"/>
      <c r="L1" s="859"/>
      <c r="M1" s="859"/>
    </row>
    <row r="2" spans="1:13">
      <c r="A2" s="859" t="s">
        <v>176</v>
      </c>
      <c r="B2" s="859"/>
      <c r="C2" s="859"/>
      <c r="D2" s="859"/>
      <c r="E2" s="859"/>
      <c r="F2" s="859"/>
      <c r="G2" s="859"/>
      <c r="H2" s="859"/>
      <c r="I2" s="859"/>
      <c r="J2" s="859"/>
      <c r="K2" s="859"/>
      <c r="L2" s="859"/>
      <c r="M2" s="859"/>
    </row>
    <row r="3" spans="1:13">
      <c r="A3" s="859" t="s">
        <v>175</v>
      </c>
      <c r="B3" s="859"/>
      <c r="C3" s="859"/>
      <c r="D3" s="859"/>
      <c r="E3" s="859"/>
      <c r="F3" s="859"/>
      <c r="G3" s="859"/>
      <c r="H3" s="859"/>
      <c r="I3" s="859"/>
      <c r="J3" s="859"/>
      <c r="K3" s="859"/>
      <c r="L3" s="859"/>
      <c r="M3" s="859"/>
    </row>
    <row r="4" spans="1:13">
      <c r="A4" s="859" t="s">
        <v>177</v>
      </c>
      <c r="B4" s="859"/>
      <c r="C4" s="859"/>
      <c r="D4" s="859"/>
      <c r="E4" s="859"/>
      <c r="F4" s="859"/>
      <c r="G4" s="859"/>
      <c r="H4" s="859"/>
      <c r="I4" s="859"/>
      <c r="J4" s="859"/>
      <c r="K4" s="859"/>
      <c r="L4" s="859"/>
      <c r="M4" s="859"/>
    </row>
    <row r="5" spans="1:13">
      <c r="A5" s="859" t="s">
        <v>178</v>
      </c>
      <c r="B5" s="859"/>
      <c r="C5" s="859"/>
      <c r="D5" s="859"/>
      <c r="E5" s="859"/>
      <c r="F5" s="859"/>
      <c r="G5" s="859"/>
      <c r="H5" s="859"/>
      <c r="I5" s="859"/>
      <c r="J5" s="859"/>
      <c r="K5" s="859"/>
      <c r="L5" s="859"/>
      <c r="M5" s="859"/>
    </row>
    <row r="6" spans="1:13">
      <c r="A6" s="736" t="s">
        <v>222</v>
      </c>
      <c r="B6" s="736"/>
      <c r="C6" s="736"/>
      <c r="D6" s="736"/>
      <c r="E6" s="736"/>
      <c r="F6" s="736"/>
      <c r="G6" s="736"/>
      <c r="H6" s="736"/>
      <c r="I6" s="736"/>
      <c r="J6" s="736"/>
      <c r="K6" s="736"/>
      <c r="L6" s="736"/>
      <c r="M6" s="736"/>
    </row>
    <row r="7" spans="1:13">
      <c r="A7" s="804" t="s">
        <v>357</v>
      </c>
      <c r="B7" s="804"/>
      <c r="C7" s="804"/>
      <c r="D7" s="804"/>
      <c r="E7" s="804"/>
      <c r="F7" s="804"/>
      <c r="G7" s="804"/>
      <c r="H7" s="804"/>
      <c r="I7" s="804"/>
      <c r="J7" s="804"/>
      <c r="K7" s="804"/>
      <c r="L7" s="804"/>
      <c r="M7" s="804"/>
    </row>
    <row r="8" spans="1:13">
      <c r="A8" s="712" t="s">
        <v>237</v>
      </c>
      <c r="B8" s="712"/>
      <c r="C8" s="712"/>
      <c r="D8" s="712"/>
      <c r="E8" s="712"/>
      <c r="F8" s="712"/>
      <c r="G8" s="712"/>
      <c r="H8" s="712"/>
      <c r="I8" s="712"/>
      <c r="J8" s="712"/>
      <c r="K8" s="712"/>
      <c r="L8" s="712"/>
      <c r="M8" s="712"/>
    </row>
    <row r="9" spans="1:13">
      <c r="A9" s="170" t="s">
        <v>66</v>
      </c>
      <c r="B9" s="20"/>
      <c r="C9" s="20"/>
      <c r="D9" s="20"/>
      <c r="E9" s="20"/>
      <c r="F9" s="20"/>
      <c r="G9" s="20"/>
      <c r="H9" s="20"/>
      <c r="I9" s="20"/>
    </row>
    <row r="10" spans="1:13">
      <c r="A10" s="746" t="s">
        <v>41</v>
      </c>
      <c r="B10" s="887">
        <v>2025</v>
      </c>
      <c r="C10" s="888"/>
      <c r="D10" s="888"/>
      <c r="E10" s="889"/>
      <c r="F10" s="884">
        <v>2026</v>
      </c>
      <c r="G10" s="885"/>
      <c r="H10" s="885"/>
      <c r="I10" s="886"/>
      <c r="J10" s="881">
        <v>2027</v>
      </c>
      <c r="K10" s="882"/>
      <c r="L10" s="882"/>
      <c r="M10" s="883"/>
    </row>
    <row r="11" spans="1:13" ht="27">
      <c r="A11" s="890"/>
      <c r="B11" s="222" t="s">
        <v>153</v>
      </c>
      <c r="C11" s="223" t="s">
        <v>67</v>
      </c>
      <c r="D11" s="187" t="s">
        <v>154</v>
      </c>
      <c r="E11" s="220" t="s">
        <v>155</v>
      </c>
      <c r="F11" s="278" t="s">
        <v>254</v>
      </c>
      <c r="G11" s="279" t="s">
        <v>67</v>
      </c>
      <c r="H11" s="280" t="s">
        <v>255</v>
      </c>
      <c r="I11" s="281" t="s">
        <v>156</v>
      </c>
      <c r="J11" s="221" t="s">
        <v>253</v>
      </c>
      <c r="K11" s="174" t="s">
        <v>67</v>
      </c>
      <c r="L11" s="349" t="s">
        <v>256</v>
      </c>
      <c r="M11" s="350" t="s">
        <v>157</v>
      </c>
    </row>
    <row r="12" spans="1:13">
      <c r="A12" s="21" t="s">
        <v>68</v>
      </c>
      <c r="B12" s="78">
        <f>' 2.1 a'!H27</f>
        <v>37095000.003585346</v>
      </c>
      <c r="C12" s="77">
        <f>'2.1 b'!J25</f>
        <v>35184607.503400706</v>
      </c>
      <c r="D12" s="188">
        <f>B12/B26</f>
        <v>3.5525079203670813E-5</v>
      </c>
      <c r="E12" s="184">
        <f>B12/' 2.1 a'!F14</f>
        <v>1.1734299879822689</v>
      </c>
      <c r="F12" s="26">
        <f>' 2.1 a'!J27</f>
        <v>39215499.999565527</v>
      </c>
      <c r="G12" s="84">
        <f>'2.1 b'!L25</f>
        <v>37090019.899589077</v>
      </c>
      <c r="H12" s="225">
        <f>F12/C26</f>
        <v>3.692805918104894E-5</v>
      </c>
      <c r="I12" s="122">
        <f>F12/' 2.1 a'!H14</f>
        <v>1.1017137237144403</v>
      </c>
      <c r="J12" s="30">
        <f>' 2.1 a'!L27</f>
        <v>41395499.999540463</v>
      </c>
      <c r="K12" s="84">
        <f>'2.1 b'!O25</f>
        <v>39151863.899565376</v>
      </c>
      <c r="L12" s="188">
        <f>J12/D26</f>
        <v>3.8329301614469279E-5</v>
      </c>
      <c r="M12" s="122">
        <f>J12/' 2.1 a'!J14</f>
        <v>1.0975726160336554</v>
      </c>
    </row>
    <row r="13" spans="1:13">
      <c r="A13" s="22" t="s">
        <v>69</v>
      </c>
      <c r="B13" s="75">
        <f>'2.3 ar'!E30</f>
        <v>35964950.003585346</v>
      </c>
      <c r="C13" s="72">
        <f>'2.3 br'!E29</f>
        <v>34112755.078400701</v>
      </c>
      <c r="D13" s="189">
        <f>B13/B26</f>
        <v>3.4442854759669518E-5</v>
      </c>
      <c r="E13" s="185">
        <f>B13/'2.3 ar'!D22</f>
        <v>1.1743100105041628</v>
      </c>
      <c r="F13" s="23">
        <f>'2.3 ar'!E30</f>
        <v>35964950.003585346</v>
      </c>
      <c r="G13" s="169">
        <f>'2.3 br'!F29</f>
        <v>35959751.067589074</v>
      </c>
      <c r="H13" s="226">
        <f>F13/C26</f>
        <v>3.386711382465047E-5</v>
      </c>
      <c r="I13" s="123">
        <f>F13/'2.3 ar'!F22</f>
        <v>0.98478907450818554</v>
      </c>
      <c r="J13" s="41">
        <f>'2.3 ar'!G30</f>
        <v>40134499.999540463</v>
      </c>
      <c r="K13" s="321">
        <f>'2.3 br'!G29</f>
        <v>37959210.099565379</v>
      </c>
      <c r="L13" s="191">
        <f>J13/D26</f>
        <v>3.7161704911050252E-5</v>
      </c>
      <c r="M13" s="123">
        <f>J13/'2.3 ar'!G22</f>
        <v>1.0388254021669192</v>
      </c>
    </row>
    <row r="14" spans="1:13" ht="18" customHeight="1">
      <c r="A14" s="22" t="s">
        <v>70</v>
      </c>
      <c r="B14" s="75">
        <f>'2.2 a'!H20</f>
        <v>37095000</v>
      </c>
      <c r="C14" s="72">
        <f>'2.2 b'!G20</f>
        <v>35184607.5</v>
      </c>
      <c r="D14" s="189">
        <f>B14/B26</f>
        <v>3.5525079200237205E-5</v>
      </c>
      <c r="E14" s="185">
        <f>B14/'2.2 a'!F11</f>
        <v>1.2985660599598237</v>
      </c>
      <c r="F14" s="23">
        <f>'2.2 a'!J20</f>
        <v>39215500</v>
      </c>
      <c r="G14" s="169">
        <f>'2.2 b'!I20</f>
        <v>37806699.464000002</v>
      </c>
      <c r="H14" s="226">
        <f>F14/C26</f>
        <v>3.692805918145807E-5</v>
      </c>
      <c r="I14" s="123">
        <f>F14/'2.2 a'!H11</f>
        <v>1.212225656877898</v>
      </c>
      <c r="J14" s="41">
        <f>'2.2 a'!L20</f>
        <v>41395500</v>
      </c>
      <c r="K14" s="321">
        <f>'2.2 b'!K20</f>
        <v>38497815</v>
      </c>
      <c r="L14" s="191">
        <f>J14/D26</f>
        <v>3.8329301614894781E-5</v>
      </c>
      <c r="M14" s="123">
        <f>J14/'2.2 a'!J11</f>
        <v>1.2198108203677511</v>
      </c>
    </row>
    <row r="15" spans="1:13" ht="18" customHeight="1">
      <c r="A15" s="65" t="s">
        <v>71</v>
      </c>
      <c r="B15" s="75">
        <f>' 2.3 ad'!I25</f>
        <v>36085000</v>
      </c>
      <c r="C15" s="72">
        <f>'2.3 bd'!H25</f>
        <v>33942072.5</v>
      </c>
      <c r="D15" s="189">
        <f>B15/B26</f>
        <v>3.455782404476505E-5</v>
      </c>
      <c r="E15" s="185">
        <f>B15/' 2.3 ad'!H16</f>
        <v>1.2834272285042185</v>
      </c>
      <c r="F15" s="23">
        <f>' 2.3 ad'!I25</f>
        <v>36085000</v>
      </c>
      <c r="G15" s="169">
        <f>'2.3 bd'!I25</f>
        <v>35519583.395999998</v>
      </c>
      <c r="H15" s="226">
        <f>F15/C26</f>
        <v>3.3980161302620508E-5</v>
      </c>
      <c r="I15" s="123">
        <f>F15/' 2.3 ad'!J16</f>
        <v>1.085589651022864</v>
      </c>
      <c r="J15" s="41">
        <f>' 2.3 ad'!K25</f>
        <v>40046000</v>
      </c>
      <c r="K15" s="321">
        <f>'2.3 bd'!J25</f>
        <v>36499245</v>
      </c>
      <c r="L15" s="189">
        <f>J15/D26</f>
        <v>3.7079760178523667E-5</v>
      </c>
      <c r="M15" s="123">
        <f>J15/' 2.3 ad'!K16</f>
        <v>1.1438446158240503</v>
      </c>
    </row>
    <row r="16" spans="1:13" ht="15" customHeight="1">
      <c r="A16" s="65" t="s">
        <v>72</v>
      </c>
      <c r="B16" s="75">
        <f>B13-B15</f>
        <v>-120049.99641465396</v>
      </c>
      <c r="C16" s="72">
        <f>C13-C15</f>
        <v>170682.57840070128</v>
      </c>
      <c r="D16" s="189">
        <f>B16/B26</f>
        <v>-1.149692850955324E-7</v>
      </c>
      <c r="E16" s="185">
        <f>B16/' 2.3 ad'!H26</f>
        <v>0.22617677237513262</v>
      </c>
      <c r="F16" s="23">
        <f>F13-F15</f>
        <v>-120049.99641465396</v>
      </c>
      <c r="G16" s="169">
        <f>G13-G15</f>
        <v>440167.67158907652</v>
      </c>
      <c r="H16" s="226">
        <f>F16/C26</f>
        <v>-1.1304747797004171E-7</v>
      </c>
      <c r="I16" s="123">
        <f>F16/' 2.3 ad'!J26</f>
        <v>-0.39955400581857636</v>
      </c>
      <c r="J16" s="41">
        <f>J13-J15</f>
        <v>88499.99954046309</v>
      </c>
      <c r="K16" s="321">
        <f>K13-K15</f>
        <v>1459965.0995653793</v>
      </c>
      <c r="L16" s="189">
        <f>J16/D26</f>
        <v>8.1944732526590064E-8</v>
      </c>
      <c r="M16" s="123">
        <f>J16/' 2.3 ad'!K26</f>
        <v>1</v>
      </c>
    </row>
    <row r="17" spans="1:13" ht="15" customHeight="1">
      <c r="A17" s="22" t="s">
        <v>73</v>
      </c>
      <c r="B17" s="75">
        <f>' 2.3 ad'!I38</f>
        <v>300000.00358534628</v>
      </c>
      <c r="C17" s="72">
        <f>'2.3 bd'!G33</f>
        <v>-635756.23091200367</v>
      </c>
      <c r="D17" s="189">
        <f>B17/B26</f>
        <v>2.8730351495999117E-7</v>
      </c>
      <c r="E17" s="185"/>
      <c r="F17" s="23">
        <f>' 2.3 ad'!I38</f>
        <v>300000.00358534628</v>
      </c>
      <c r="G17" s="169">
        <f>'2.3 bd'!I33</f>
        <v>875818.60358907667</v>
      </c>
      <c r="H17" s="226">
        <f>F17/C26</f>
        <v>2.8250099799409164E-7</v>
      </c>
      <c r="I17" s="123">
        <v>0</v>
      </c>
      <c r="J17" s="41">
        <f>' 2.3 ad'!K38</f>
        <v>799499.99954046309</v>
      </c>
      <c r="K17" s="321">
        <f>'2.3 bd'!J33</f>
        <v>2141118.8995653791</v>
      </c>
      <c r="L17" s="189">
        <f>J17/D26</f>
        <v>7.4028038370099761E-7</v>
      </c>
      <c r="M17" s="185">
        <v>0</v>
      </c>
    </row>
    <row r="18" spans="1:13" ht="15" customHeight="1">
      <c r="A18" s="22" t="s">
        <v>74</v>
      </c>
      <c r="B18" s="75">
        <f>'2.4 a'!E12</f>
        <v>0</v>
      </c>
      <c r="C18" s="72">
        <f>'2.4 b'!E12</f>
        <v>0</v>
      </c>
      <c r="D18" s="189">
        <f>B18/B26</f>
        <v>0</v>
      </c>
      <c r="E18" s="185"/>
      <c r="F18" s="23">
        <f>'2.4 a'!F12</f>
        <v>0</v>
      </c>
      <c r="G18" s="169">
        <f>'2.4 b'!F12</f>
        <v>0</v>
      </c>
      <c r="H18" s="226">
        <f>F18/C26</f>
        <v>0</v>
      </c>
      <c r="I18" s="123">
        <v>0</v>
      </c>
      <c r="J18" s="41">
        <f>'2.4 a'!G12</f>
        <v>0</v>
      </c>
      <c r="K18" s="321">
        <f>'2.4 b'!G12</f>
        <v>0</v>
      </c>
      <c r="L18" s="189">
        <f>J18/D26</f>
        <v>0</v>
      </c>
      <c r="M18" s="185">
        <v>0</v>
      </c>
    </row>
    <row r="19" spans="1:13" ht="15" customHeight="1">
      <c r="A19" s="24" t="s">
        <v>75</v>
      </c>
      <c r="B19" s="79">
        <f>'2.4 a'!D19</f>
        <v>-7388346.5899999999</v>
      </c>
      <c r="C19" s="73">
        <f>'2.4 b'!D19</f>
        <v>-7007846.740615</v>
      </c>
      <c r="D19" s="190">
        <f>B19/B26</f>
        <v>-7.0756597322699146E-6</v>
      </c>
      <c r="E19" s="186"/>
      <c r="F19" s="25">
        <f>'2.4 a'!F19</f>
        <v>-7388346.5899999999</v>
      </c>
      <c r="G19" s="82">
        <f>'2.4 b'!F19</f>
        <v>-7007846.740615</v>
      </c>
      <c r="H19" s="227">
        <f>F19/C26</f>
        <v>-6.9573842008553745E-6</v>
      </c>
      <c r="I19" s="124">
        <v>0</v>
      </c>
      <c r="J19" s="29">
        <f>'2.4 a'!G19</f>
        <v>-7388346.5899999999</v>
      </c>
      <c r="K19" s="82">
        <f>'2.4 b'!G19</f>
        <v>-7007846.740615</v>
      </c>
      <c r="L19" s="190">
        <f>J19/D26</f>
        <v>-6.8410857432206234E-6</v>
      </c>
      <c r="M19" s="186">
        <v>0</v>
      </c>
    </row>
    <row r="20" spans="1:13">
      <c r="A20" s="91" t="s">
        <v>236</v>
      </c>
      <c r="B20" s="20"/>
      <c r="C20" s="20"/>
      <c r="D20" s="20"/>
      <c r="E20" s="20"/>
      <c r="F20" s="20"/>
      <c r="G20" s="20"/>
      <c r="H20" s="20"/>
      <c r="I20" s="20"/>
    </row>
    <row r="21" spans="1:13">
      <c r="A21" s="283" t="s">
        <v>245</v>
      </c>
      <c r="B21" s="20"/>
      <c r="C21" s="20"/>
      <c r="D21" s="20"/>
      <c r="E21" s="20"/>
      <c r="F21" s="20"/>
      <c r="G21" s="20"/>
      <c r="H21" s="20"/>
      <c r="I21" s="20"/>
    </row>
    <row r="22" spans="1:13">
      <c r="A22" s="282" t="s">
        <v>288</v>
      </c>
    </row>
    <row r="23" spans="1:13">
      <c r="A23" s="282" t="s">
        <v>270</v>
      </c>
    </row>
    <row r="24" spans="1:13">
      <c r="A24" s="880" t="s">
        <v>358</v>
      </c>
      <c r="B24" s="880"/>
      <c r="C24" s="880"/>
      <c r="D24" s="880"/>
    </row>
    <row r="25" spans="1:13">
      <c r="A25" s="192" t="s">
        <v>215</v>
      </c>
      <c r="B25" s="224">
        <v>2025</v>
      </c>
      <c r="C25" s="224">
        <v>2026</v>
      </c>
      <c r="D25" s="224">
        <v>2027</v>
      </c>
    </row>
    <row r="26" spans="1:13">
      <c r="A26" s="192" t="s">
        <v>216</v>
      </c>
      <c r="B26" s="193">
        <f>Parametros!F37*1000000</f>
        <v>1044191901470.8998</v>
      </c>
      <c r="C26" s="193">
        <f>Parametros!F38*1000000</f>
        <v>1061943163795.9049</v>
      </c>
      <c r="D26" s="193">
        <f>Parametros!F39*1000000</f>
        <v>1079996197580.4353</v>
      </c>
    </row>
  </sheetData>
  <mergeCells count="13">
    <mergeCell ref="A24:D24"/>
    <mergeCell ref="A8:M8"/>
    <mergeCell ref="A6:M6"/>
    <mergeCell ref="A7:M7"/>
    <mergeCell ref="J10:M10"/>
    <mergeCell ref="F10:I10"/>
    <mergeCell ref="B10:E10"/>
    <mergeCell ref="A10:A11"/>
    <mergeCell ref="A1:M1"/>
    <mergeCell ref="A2:M2"/>
    <mergeCell ref="A3:M3"/>
    <mergeCell ref="A4:M4"/>
    <mergeCell ref="A5:M5"/>
  </mergeCells>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I30"/>
  <sheetViews>
    <sheetView workbookViewId="0">
      <selection activeCell="E17" sqref="E17"/>
    </sheetView>
  </sheetViews>
  <sheetFormatPr defaultRowHeight="15"/>
  <cols>
    <col min="1" max="1" width="24.5703125" customWidth="1"/>
    <col min="2" max="2" width="19.5703125" customWidth="1"/>
    <col min="3" max="3" width="9.5703125" customWidth="1"/>
    <col min="5" max="5" width="12.28515625" customWidth="1"/>
    <col min="6" max="6" width="10.42578125" customWidth="1"/>
  </cols>
  <sheetData>
    <row r="1" spans="1:9">
      <c r="A1" s="859" t="s">
        <v>174</v>
      </c>
      <c r="B1" s="859"/>
      <c r="C1" s="859"/>
      <c r="D1" s="859"/>
      <c r="E1" s="859"/>
      <c r="F1" s="859"/>
      <c r="G1" s="859"/>
      <c r="H1" s="859"/>
      <c r="I1" s="859"/>
    </row>
    <row r="2" spans="1:9">
      <c r="A2" s="859" t="s">
        <v>176</v>
      </c>
      <c r="B2" s="859"/>
      <c r="C2" s="859"/>
      <c r="D2" s="859"/>
      <c r="E2" s="859"/>
      <c r="F2" s="859"/>
      <c r="G2" s="859"/>
      <c r="H2" s="859"/>
      <c r="I2" s="859"/>
    </row>
    <row r="3" spans="1:9">
      <c r="A3" s="859" t="s">
        <v>175</v>
      </c>
      <c r="B3" s="859"/>
      <c r="C3" s="859"/>
      <c r="D3" s="859"/>
      <c r="E3" s="859"/>
      <c r="F3" s="859"/>
      <c r="G3" s="859"/>
      <c r="H3" s="859"/>
      <c r="I3" s="859"/>
    </row>
    <row r="4" spans="1:9">
      <c r="A4" s="859" t="s">
        <v>177</v>
      </c>
      <c r="B4" s="859"/>
      <c r="C4" s="859"/>
      <c r="D4" s="859"/>
      <c r="E4" s="859"/>
      <c r="F4" s="859"/>
      <c r="G4" s="859"/>
      <c r="H4" s="859"/>
      <c r="I4" s="859"/>
    </row>
    <row r="5" spans="1:9">
      <c r="A5" s="859" t="s">
        <v>178</v>
      </c>
      <c r="B5" s="859"/>
      <c r="C5" s="859"/>
      <c r="D5" s="859"/>
      <c r="E5" s="859"/>
      <c r="F5" s="859"/>
      <c r="G5" s="859"/>
      <c r="H5" s="859"/>
      <c r="I5" s="859"/>
    </row>
    <row r="6" spans="1:9">
      <c r="A6" s="736" t="s">
        <v>222</v>
      </c>
      <c r="B6" s="736"/>
      <c r="C6" s="736"/>
      <c r="D6" s="736"/>
      <c r="E6" s="736"/>
      <c r="F6" s="736"/>
      <c r="G6" s="736"/>
      <c r="H6" s="736"/>
      <c r="I6" s="736"/>
    </row>
    <row r="7" spans="1:9">
      <c r="A7" s="804" t="s">
        <v>327</v>
      </c>
      <c r="B7" s="712"/>
      <c r="C7" s="712"/>
      <c r="D7" s="712"/>
      <c r="E7" s="712"/>
      <c r="F7" s="712"/>
      <c r="G7" s="712"/>
      <c r="H7" s="712"/>
      <c r="I7" s="712"/>
    </row>
    <row r="8" spans="1:9">
      <c r="A8" s="804" t="s">
        <v>289</v>
      </c>
      <c r="B8" s="712"/>
      <c r="C8" s="712"/>
      <c r="D8" s="712"/>
      <c r="E8" s="712"/>
      <c r="F8" s="712"/>
      <c r="G8" s="712"/>
      <c r="H8" s="712"/>
      <c r="I8" s="712"/>
    </row>
    <row r="9" spans="1:9">
      <c r="A9" s="91" t="s">
        <v>173</v>
      </c>
      <c r="B9" s="27"/>
      <c r="C9" s="27"/>
      <c r="D9" s="27"/>
      <c r="E9" s="95"/>
      <c r="F9" s="27"/>
      <c r="G9" s="27"/>
      <c r="H9" s="27"/>
      <c r="I9" s="95">
        <v>1</v>
      </c>
    </row>
    <row r="10" spans="1:9" ht="15" customHeight="1">
      <c r="A10" s="571" t="s">
        <v>167</v>
      </c>
      <c r="B10" s="898" t="s">
        <v>359</v>
      </c>
      <c r="C10" s="893" t="s">
        <v>168</v>
      </c>
      <c r="D10" s="893" t="s">
        <v>169</v>
      </c>
      <c r="E10" s="900" t="s">
        <v>360</v>
      </c>
      <c r="F10" s="893" t="s">
        <v>168</v>
      </c>
      <c r="G10" s="895" t="s">
        <v>169</v>
      </c>
      <c r="H10" s="897" t="s">
        <v>170</v>
      </c>
      <c r="I10" s="897"/>
    </row>
    <row r="11" spans="1:9" ht="18">
      <c r="A11" s="570"/>
      <c r="B11" s="899"/>
      <c r="C11" s="894"/>
      <c r="D11" s="894"/>
      <c r="E11" s="901"/>
      <c r="F11" s="894"/>
      <c r="G11" s="896"/>
      <c r="H11" s="125" t="s">
        <v>171</v>
      </c>
      <c r="I11" s="125" t="s">
        <v>172</v>
      </c>
    </row>
    <row r="12" spans="1:9">
      <c r="A12" s="572" t="s">
        <v>165</v>
      </c>
      <c r="B12" s="573">
        <v>32178690</v>
      </c>
      <c r="C12" s="574">
        <f>B12/(Parametros!F31*1000000)</f>
        <v>5.2333624991055107E-5</v>
      </c>
      <c r="D12" s="575"/>
      <c r="E12" s="576">
        <v>30004138.5</v>
      </c>
      <c r="F12" s="577">
        <f>E12/(Parametros!F33*1000000)</f>
        <v>4.400342526454708E-5</v>
      </c>
      <c r="G12" s="578">
        <f>' 2.1 a'!D14/'Dem 2'!E12</f>
        <v>1.022765802457551</v>
      </c>
      <c r="H12" s="579">
        <f>E12-B12</f>
        <v>-2174551.5</v>
      </c>
      <c r="I12" s="580">
        <f>H12/B12</f>
        <v>-6.7577378072258373E-2</v>
      </c>
    </row>
    <row r="13" spans="1:9" ht="15" customHeight="1">
      <c r="A13" s="581" t="s">
        <v>69</v>
      </c>
      <c r="B13" s="582">
        <f>B12-285835-1500000</f>
        <v>30392855</v>
      </c>
      <c r="C13" s="583">
        <f>B13/B26</f>
        <v>2.9543178587714517E-5</v>
      </c>
      <c r="D13" s="584"/>
      <c r="E13" s="585">
        <f>'2.3 ar'!C30</f>
        <v>30529533.969999999</v>
      </c>
      <c r="F13" s="583">
        <f>E13/B26</f>
        <v>2.9676036498558853E-5</v>
      </c>
      <c r="G13" s="586">
        <f>'2.3 ar'!C22/'Dem 2'!E13</f>
        <v>0.96840315083263628</v>
      </c>
      <c r="H13" s="587">
        <f t="shared" ref="H13:H19" si="0">E13-B13</f>
        <v>136678.96999999881</v>
      </c>
      <c r="I13" s="588">
        <f t="shared" ref="I13:I19" si="1">H13/B13</f>
        <v>4.4970757107221024E-3</v>
      </c>
    </row>
    <row r="14" spans="1:9" ht="15" customHeight="1">
      <c r="A14" s="581" t="s">
        <v>70</v>
      </c>
      <c r="B14" s="582">
        <v>32178690</v>
      </c>
      <c r="C14" s="583">
        <f>B14/B26</f>
        <v>3.1279087976062243E-5</v>
      </c>
      <c r="D14" s="584"/>
      <c r="E14" s="585">
        <f>'2.2 a'!D20</f>
        <v>37181188.880000003</v>
      </c>
      <c r="F14" s="583">
        <f>E14/B26</f>
        <v>3.6141734732896436E-5</v>
      </c>
      <c r="G14" s="586">
        <f>' 2.1 a'!D14/'Dem 2'!E14</f>
        <v>0.82534226888336115</v>
      </c>
      <c r="H14" s="587">
        <f t="shared" si="0"/>
        <v>5002498.8800000027</v>
      </c>
      <c r="I14" s="588">
        <f t="shared" si="1"/>
        <v>0.15545999169015279</v>
      </c>
    </row>
    <row r="15" spans="1:9">
      <c r="A15" s="589" t="s">
        <v>71</v>
      </c>
      <c r="B15" s="582">
        <f>B14-195000-75236</f>
        <v>31908454</v>
      </c>
      <c r="C15" s="583">
        <f>B15/B26</f>
        <v>3.1016406816005724E-5</v>
      </c>
      <c r="D15" s="584"/>
      <c r="E15" s="585">
        <f>' 2.3 ad'!G25</f>
        <v>37145113.310000002</v>
      </c>
      <c r="F15" s="583">
        <f>E15/B26</f>
        <v>3.6106667707861654E-5</v>
      </c>
      <c r="G15" s="586">
        <f>'2.3 ar'!C22/'Dem 2'!E15</f>
        <v>0.7959296460684292</v>
      </c>
      <c r="H15" s="587">
        <f t="shared" si="0"/>
        <v>5236659.3100000024</v>
      </c>
      <c r="I15" s="588">
        <f t="shared" si="1"/>
        <v>0.16411510598413831</v>
      </c>
    </row>
    <row r="16" spans="1:9">
      <c r="A16" s="589" t="s">
        <v>166</v>
      </c>
      <c r="B16" s="582">
        <f>B13-B15</f>
        <v>-1515599</v>
      </c>
      <c r="C16" s="583">
        <f>B16/B26</f>
        <v>-1.4732282282912064E-6</v>
      </c>
      <c r="D16" s="584"/>
      <c r="E16" s="585">
        <f>E13-E15</f>
        <v>-6615579.3400000036</v>
      </c>
      <c r="F16" s="583">
        <f>E16/B26</f>
        <v>-6.4306312093027998E-6</v>
      </c>
      <c r="G16" s="586">
        <f>E16/B16</f>
        <v>4.3649932073061564</v>
      </c>
      <c r="H16" s="587">
        <f t="shared" si="0"/>
        <v>-5099980.3400000036</v>
      </c>
      <c r="I16" s="588">
        <f t="shared" si="1"/>
        <v>3.3649932073061564</v>
      </c>
    </row>
    <row r="17" spans="1:9" ht="15" customHeight="1">
      <c r="A17" s="581" t="s">
        <v>73</v>
      </c>
      <c r="B17" s="582">
        <f>'2.3 bd'!F37</f>
        <v>-5893331.0529920105</v>
      </c>
      <c r="C17" s="583">
        <f>B17/B26</f>
        <v>-5.7285744223458641E-6</v>
      </c>
      <c r="D17" s="584"/>
      <c r="E17" s="585">
        <f>' 2.3 ad'!G42</f>
        <v>-5524618.2500000037</v>
      </c>
      <c r="F17" s="583">
        <f>E17/B26</f>
        <v>-5.370169521379185E-6</v>
      </c>
      <c r="G17" s="586">
        <f>E17/B17</f>
        <v>0.93743558614362699</v>
      </c>
      <c r="H17" s="587">
        <f>E17-B17</f>
        <v>368712.80299200676</v>
      </c>
      <c r="I17" s="588">
        <f>H17/B17</f>
        <v>-6.2564413856373027E-2</v>
      </c>
    </row>
    <row r="18" spans="1:9" ht="15" customHeight="1">
      <c r="A18" s="581" t="s">
        <v>74</v>
      </c>
      <c r="B18" s="582">
        <f>'2.4 a'!C12</f>
        <v>1927225.48</v>
      </c>
      <c r="C18" s="583">
        <f>B18/B26</f>
        <v>1.8733470920857494E-6</v>
      </c>
      <c r="D18" s="584"/>
      <c r="E18" s="585">
        <f>'2.4 a'!C12</f>
        <v>1927225.48</v>
      </c>
      <c r="F18" s="583">
        <f>E18/B26</f>
        <v>1.8733470920857494E-6</v>
      </c>
      <c r="G18" s="586">
        <f>E18/B18</f>
        <v>1</v>
      </c>
      <c r="H18" s="587">
        <f t="shared" si="0"/>
        <v>0</v>
      </c>
      <c r="I18" s="588">
        <f t="shared" si="1"/>
        <v>0</v>
      </c>
    </row>
    <row r="19" spans="1:9" ht="15" customHeight="1">
      <c r="A19" s="590" t="s">
        <v>75</v>
      </c>
      <c r="B19" s="591">
        <f>'2.4 a'!C19</f>
        <v>-7388346.5899999999</v>
      </c>
      <c r="C19" s="592">
        <f>B19/B26</f>
        <v>-7.1817946282539616E-6</v>
      </c>
      <c r="D19" s="593"/>
      <c r="E19" s="594">
        <f>'2.4 a'!C19</f>
        <v>-7388346.5899999999</v>
      </c>
      <c r="F19" s="592">
        <f>E19/B26</f>
        <v>-7.1817946282539616E-6</v>
      </c>
      <c r="G19" s="595">
        <f>E19/B19</f>
        <v>1</v>
      </c>
      <c r="H19" s="596">
        <f t="shared" si="0"/>
        <v>0</v>
      </c>
      <c r="I19" s="597">
        <f t="shared" si="1"/>
        <v>0</v>
      </c>
    </row>
    <row r="20" spans="1:9">
      <c r="A20" s="379" t="s">
        <v>290</v>
      </c>
      <c r="B20" s="27"/>
      <c r="C20" s="27"/>
      <c r="D20" s="27"/>
      <c r="E20" s="27"/>
      <c r="F20" s="27"/>
      <c r="G20" s="27"/>
      <c r="H20" s="27"/>
      <c r="I20" s="27"/>
    </row>
    <row r="21" spans="1:9" ht="22.5" customHeight="1">
      <c r="A21" s="877" t="s">
        <v>271</v>
      </c>
      <c r="B21" s="877"/>
      <c r="C21" s="877"/>
      <c r="D21" s="877"/>
      <c r="E21" s="877"/>
      <c r="F21" s="877"/>
      <c r="G21" s="877"/>
      <c r="H21" s="877"/>
      <c r="I21" s="877"/>
    </row>
    <row r="22" spans="1:9" ht="15" customHeight="1">
      <c r="A22" s="877" t="s">
        <v>272</v>
      </c>
      <c r="B22" s="877"/>
      <c r="C22" s="877"/>
      <c r="D22" s="877"/>
      <c r="E22" s="877"/>
      <c r="F22" s="877"/>
      <c r="G22" s="877"/>
      <c r="H22" s="877"/>
      <c r="I22" s="877"/>
    </row>
    <row r="23" spans="1:9" ht="15.75" customHeight="1">
      <c r="A23" s="375" t="s">
        <v>259</v>
      </c>
      <c r="B23" s="170"/>
      <c r="C23" s="170"/>
      <c r="D23" s="170"/>
      <c r="E23" s="170"/>
      <c r="F23" s="170"/>
      <c r="G23" s="170"/>
      <c r="H23" s="170"/>
      <c r="I23" s="170"/>
    </row>
    <row r="24" spans="1:9">
      <c r="B24" s="170"/>
      <c r="C24" s="170"/>
      <c r="D24" s="170"/>
      <c r="E24" s="170"/>
      <c r="F24" s="170"/>
      <c r="G24" s="170"/>
      <c r="H24" s="170"/>
      <c r="I24" s="170"/>
    </row>
    <row r="25" spans="1:9">
      <c r="A25" s="891" t="s">
        <v>361</v>
      </c>
      <c r="B25" s="892"/>
    </row>
    <row r="26" spans="1:9">
      <c r="A26" s="598" t="s">
        <v>217</v>
      </c>
      <c r="B26" s="688">
        <f>Parametros!F36*1000000</f>
        <v>1028760494060</v>
      </c>
    </row>
    <row r="29" spans="1:9" ht="15.75" customHeight="1"/>
    <row r="30" spans="1:9" ht="16.5" customHeight="1"/>
  </sheetData>
  <mergeCells count="18">
    <mergeCell ref="A1:I1"/>
    <mergeCell ref="A2:I2"/>
    <mergeCell ref="A3:I3"/>
    <mergeCell ref="A4:I4"/>
    <mergeCell ref="A5:I5"/>
    <mergeCell ref="A25:B25"/>
    <mergeCell ref="F10:F11"/>
    <mergeCell ref="G10:G11"/>
    <mergeCell ref="A6:I6"/>
    <mergeCell ref="A7:I7"/>
    <mergeCell ref="A8:I8"/>
    <mergeCell ref="H10:I10"/>
    <mergeCell ref="B10:B11"/>
    <mergeCell ref="C10:C11"/>
    <mergeCell ref="D10:D11"/>
    <mergeCell ref="E10:E11"/>
    <mergeCell ref="A21:I21"/>
    <mergeCell ref="A22:I22"/>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Q33"/>
  <sheetViews>
    <sheetView workbookViewId="0">
      <selection activeCell="A33" sqref="A33"/>
    </sheetView>
  </sheetViews>
  <sheetFormatPr defaultRowHeight="15"/>
  <cols>
    <col min="3" max="3" width="3.85546875" customWidth="1"/>
    <col min="4" max="4" width="10.5703125" customWidth="1"/>
    <col min="5" max="5" width="10.85546875" customWidth="1"/>
    <col min="6" max="6" width="9.140625" customWidth="1"/>
    <col min="7" max="7" width="10.7109375" customWidth="1"/>
    <col min="8" max="8" width="9.7109375" customWidth="1"/>
    <col min="9" max="9" width="11.28515625" customWidth="1"/>
    <col min="10" max="10" width="9.5703125" customWidth="1"/>
    <col min="11" max="11" width="11.140625" customWidth="1"/>
    <col min="12" max="12" width="9.7109375" customWidth="1"/>
    <col min="13" max="13" width="11.42578125" customWidth="1"/>
    <col min="14" max="14" width="10.140625" customWidth="1"/>
    <col min="15" max="15" width="14.28515625" bestFit="1" customWidth="1"/>
  </cols>
  <sheetData>
    <row r="1" spans="1:17">
      <c r="A1" s="859" t="s">
        <v>174</v>
      </c>
      <c r="B1" s="859"/>
      <c r="C1" s="859"/>
      <c r="D1" s="859"/>
      <c r="E1" s="859"/>
      <c r="F1" s="859"/>
      <c r="G1" s="859"/>
      <c r="H1" s="859"/>
      <c r="I1" s="859"/>
      <c r="J1" s="859"/>
      <c r="K1" s="859"/>
      <c r="L1" s="859"/>
      <c r="M1" s="859"/>
      <c r="N1" s="859"/>
    </row>
    <row r="2" spans="1:17">
      <c r="A2" s="859" t="s">
        <v>176</v>
      </c>
      <c r="B2" s="859"/>
      <c r="C2" s="859"/>
      <c r="D2" s="859"/>
      <c r="E2" s="859"/>
      <c r="F2" s="859"/>
      <c r="G2" s="859"/>
      <c r="H2" s="859"/>
      <c r="I2" s="859"/>
      <c r="J2" s="859"/>
      <c r="K2" s="859"/>
      <c r="L2" s="859"/>
      <c r="M2" s="859"/>
      <c r="N2" s="859"/>
    </row>
    <row r="3" spans="1:17">
      <c r="A3" s="859" t="s">
        <v>175</v>
      </c>
      <c r="B3" s="859"/>
      <c r="C3" s="859"/>
      <c r="D3" s="859"/>
      <c r="E3" s="859"/>
      <c r="F3" s="859"/>
      <c r="G3" s="859"/>
      <c r="H3" s="859"/>
      <c r="I3" s="859"/>
      <c r="J3" s="859"/>
      <c r="K3" s="859"/>
      <c r="L3" s="859"/>
      <c r="M3" s="859"/>
      <c r="N3" s="859"/>
    </row>
    <row r="4" spans="1:17">
      <c r="A4" s="859" t="s">
        <v>177</v>
      </c>
      <c r="B4" s="859"/>
      <c r="C4" s="859"/>
      <c r="D4" s="859"/>
      <c r="E4" s="859"/>
      <c r="F4" s="859"/>
      <c r="G4" s="859"/>
      <c r="H4" s="859"/>
      <c r="I4" s="859"/>
      <c r="J4" s="859"/>
      <c r="K4" s="859"/>
      <c r="L4" s="859"/>
      <c r="M4" s="859"/>
      <c r="N4" s="859"/>
    </row>
    <row r="5" spans="1:17">
      <c r="A5" s="859" t="s">
        <v>178</v>
      </c>
      <c r="B5" s="859"/>
      <c r="C5" s="859"/>
      <c r="D5" s="859"/>
      <c r="E5" s="859"/>
      <c r="F5" s="859"/>
      <c r="G5" s="859"/>
      <c r="H5" s="859"/>
      <c r="I5" s="859"/>
      <c r="J5" s="859"/>
      <c r="K5" s="859"/>
      <c r="L5" s="859"/>
      <c r="M5" s="859"/>
      <c r="N5" s="859"/>
    </row>
    <row r="6" spans="1:17">
      <c r="A6" s="712" t="s">
        <v>238</v>
      </c>
      <c r="B6" s="712"/>
      <c r="C6" s="712"/>
      <c r="D6" s="712"/>
      <c r="E6" s="712"/>
      <c r="F6" s="712"/>
      <c r="G6" s="712"/>
      <c r="H6" s="712"/>
      <c r="I6" s="712"/>
      <c r="J6" s="712"/>
      <c r="K6" s="712"/>
      <c r="L6" s="712"/>
      <c r="M6" s="712"/>
      <c r="N6" s="712"/>
    </row>
    <row r="7" spans="1:17">
      <c r="A7" s="712" t="s">
        <v>179</v>
      </c>
      <c r="B7" s="712"/>
      <c r="C7" s="712"/>
      <c r="D7" s="712"/>
      <c r="E7" s="712"/>
      <c r="F7" s="712"/>
      <c r="G7" s="712"/>
      <c r="H7" s="712"/>
      <c r="I7" s="712"/>
      <c r="J7" s="712"/>
      <c r="K7" s="712"/>
      <c r="L7" s="712"/>
      <c r="M7" s="712"/>
      <c r="N7" s="712"/>
    </row>
    <row r="8" spans="1:17">
      <c r="A8" s="804" t="s">
        <v>363</v>
      </c>
      <c r="B8" s="804"/>
      <c r="C8" s="804"/>
      <c r="D8" s="804"/>
      <c r="E8" s="804"/>
      <c r="F8" s="804"/>
      <c r="G8" s="804"/>
      <c r="H8" s="804"/>
      <c r="I8" s="804"/>
      <c r="J8" s="804"/>
      <c r="K8" s="804"/>
      <c r="L8" s="804"/>
      <c r="M8" s="804"/>
      <c r="N8" s="804"/>
    </row>
    <row r="9" spans="1:17">
      <c r="A9" s="28" t="s">
        <v>76</v>
      </c>
      <c r="B9" s="28"/>
      <c r="C9" s="28"/>
      <c r="D9" s="28"/>
      <c r="E9" s="28"/>
      <c r="F9" s="28"/>
      <c r="G9" s="28"/>
      <c r="H9" s="28"/>
      <c r="I9" s="28"/>
      <c r="J9" s="28"/>
      <c r="K9" s="28"/>
      <c r="L9" s="210"/>
      <c r="N9" s="210">
        <v>1</v>
      </c>
    </row>
    <row r="10" spans="1:17" ht="18" customHeight="1">
      <c r="A10" s="739" t="s">
        <v>41</v>
      </c>
      <c r="B10" s="739"/>
      <c r="C10" s="739"/>
      <c r="D10" s="904" t="s">
        <v>257</v>
      </c>
      <c r="E10" s="905"/>
      <c r="F10" s="905"/>
      <c r="G10" s="905"/>
      <c r="H10" s="905"/>
      <c r="I10" s="905"/>
      <c r="J10" s="905"/>
      <c r="K10" s="905"/>
      <c r="L10" s="905"/>
      <c r="M10" s="905"/>
      <c r="N10" s="906"/>
    </row>
    <row r="11" spans="1:17" ht="27">
      <c r="A11" s="902"/>
      <c r="B11" s="902"/>
      <c r="C11" s="902"/>
      <c r="D11" s="605">
        <v>2022</v>
      </c>
      <c r="E11" s="605">
        <v>2023</v>
      </c>
      <c r="F11" s="363" t="s">
        <v>291</v>
      </c>
      <c r="G11" s="58">
        <v>2024</v>
      </c>
      <c r="H11" s="363" t="s">
        <v>292</v>
      </c>
      <c r="I11" s="58">
        <v>2025</v>
      </c>
      <c r="J11" s="363" t="s">
        <v>293</v>
      </c>
      <c r="K11" s="58">
        <v>2026</v>
      </c>
      <c r="L11" s="347" t="s">
        <v>294</v>
      </c>
      <c r="M11" s="58">
        <v>2027</v>
      </c>
      <c r="N11" s="347" t="s">
        <v>364</v>
      </c>
    </row>
    <row r="12" spans="1:17">
      <c r="A12" s="903" t="s">
        <v>68</v>
      </c>
      <c r="B12" s="903"/>
      <c r="C12" s="903"/>
      <c r="D12" s="151">
        <f>' 2.1 a'!C27</f>
        <v>30004138.5</v>
      </c>
      <c r="E12" s="130">
        <f>' 2.1 a'!D27</f>
        <v>33593560.189999998</v>
      </c>
      <c r="F12" s="123">
        <f>(E12-D12)/D12</f>
        <v>0.11963088658586207</v>
      </c>
      <c r="G12" s="130">
        <f>' 2.1 a'!F27</f>
        <v>34307452.710000001</v>
      </c>
      <c r="H12" s="123">
        <f>(G12-E12)/E12</f>
        <v>2.1250874154520604E-2</v>
      </c>
      <c r="I12" s="130">
        <f>' 2.1 a'!H27</f>
        <v>37095000.003585346</v>
      </c>
      <c r="J12" s="123">
        <f>(I12-G12)/G12</f>
        <v>8.1251945959043045E-2</v>
      </c>
      <c r="K12" s="121">
        <f>' 2.1 a'!J27</f>
        <v>39215499.999565527</v>
      </c>
      <c r="L12" s="128">
        <f>(K12-I12)/I12</f>
        <v>5.7164038166201046E-2</v>
      </c>
      <c r="M12" s="371">
        <f>' 2.1 a'!L27</f>
        <v>41395499.999540463</v>
      </c>
      <c r="N12" s="362">
        <f>(M12-K12)/K12</f>
        <v>5.559026405373102E-2</v>
      </c>
      <c r="O12" s="284"/>
      <c r="P12" s="285"/>
    </row>
    <row r="13" spans="1:17">
      <c r="A13" s="805" t="s">
        <v>69</v>
      </c>
      <c r="B13" s="805"/>
      <c r="C13" s="805"/>
      <c r="D13" s="151">
        <f>'2.3 ar'!B30</f>
        <v>28918402.379999999</v>
      </c>
      <c r="E13" s="130">
        <f>'2.3 ar'!C30</f>
        <v>30529533.969999999</v>
      </c>
      <c r="F13" s="123">
        <f t="shared" ref="F13:F19" si="0">(E13-D13)/D13</f>
        <v>5.5713022069098131E-2</v>
      </c>
      <c r="G13" s="130">
        <f>'2.3 ar'!D30</f>
        <v>33276452.710000001</v>
      </c>
      <c r="H13" s="123">
        <f t="shared" ref="H13:H19" si="1">(G13-E13)/E13</f>
        <v>8.9975783537975904E-2</v>
      </c>
      <c r="I13" s="130">
        <f>'2.3 ar'!E30</f>
        <v>35964950.003585346</v>
      </c>
      <c r="J13" s="123">
        <f>(I13-G13)/G13</f>
        <v>8.0792785126926017E-2</v>
      </c>
      <c r="K13" s="121">
        <f>'2.3 ar'!F30</f>
        <v>38020459.999565527</v>
      </c>
      <c r="L13" s="119">
        <f t="shared" ref="L13:L18" si="2">(K13-I13)/I13</f>
        <v>5.7153144819477489E-2</v>
      </c>
      <c r="M13" s="366">
        <f>'2.3 ar'!G30</f>
        <v>40134499.999540463</v>
      </c>
      <c r="N13" s="374">
        <f t="shared" ref="N13:N18" si="3">(M13-K13)/K13</f>
        <v>5.5602693917935084E-2</v>
      </c>
      <c r="O13" s="284"/>
      <c r="P13" s="285"/>
    </row>
    <row r="14" spans="1:17">
      <c r="A14" s="805" t="s">
        <v>70</v>
      </c>
      <c r="B14" s="805"/>
      <c r="C14" s="805"/>
      <c r="D14" s="151">
        <f>'2.2 a'!C20</f>
        <v>28299401.620000001</v>
      </c>
      <c r="E14" s="130">
        <f>'2.2 a'!D20</f>
        <v>37181188.880000003</v>
      </c>
      <c r="F14" s="123">
        <f t="shared" si="0"/>
        <v>0.31385070890414118</v>
      </c>
      <c r="G14" s="130">
        <f>'2.2 a'!F20</f>
        <v>34307452.710000001</v>
      </c>
      <c r="H14" s="123">
        <f t="shared" si="1"/>
        <v>-7.7290055981663427E-2</v>
      </c>
      <c r="I14" s="130">
        <f>'2.2 a'!H20</f>
        <v>37095000</v>
      </c>
      <c r="J14" s="123">
        <f t="shared" ref="J14:J19" si="4">(I14-G14)/G14</f>
        <v>8.1251945854536725E-2</v>
      </c>
      <c r="K14" s="121">
        <f>'2.2 a'!J20</f>
        <v>39215500</v>
      </c>
      <c r="L14" s="119">
        <f t="shared" si="2"/>
        <v>5.7164038280091659E-2</v>
      </c>
      <c r="M14" s="367">
        <f>'2.2 a'!L20</f>
        <v>41395500</v>
      </c>
      <c r="N14" s="374">
        <f t="shared" si="3"/>
        <v>5.5590264053754258E-2</v>
      </c>
      <c r="O14" s="284"/>
      <c r="P14" s="285"/>
    </row>
    <row r="15" spans="1:17">
      <c r="A15" s="805" t="s">
        <v>71</v>
      </c>
      <c r="B15" s="805"/>
      <c r="C15" s="805"/>
      <c r="D15" s="151">
        <f>' 2.3 ad'!F25</f>
        <v>28298901.23</v>
      </c>
      <c r="E15" s="130">
        <f>' 2.3 ad'!G25</f>
        <v>37145113.310000002</v>
      </c>
      <c r="F15" s="123">
        <f t="shared" si="0"/>
        <v>0.31259913620328228</v>
      </c>
      <c r="G15" s="131">
        <f>' 2.3 ad'!H25</f>
        <v>33807232.219999999</v>
      </c>
      <c r="H15" s="123">
        <f t="shared" si="1"/>
        <v>-8.9860570948948962E-2</v>
      </c>
      <c r="I15" s="130">
        <f>' 2.3 ad'!I25</f>
        <v>36085000</v>
      </c>
      <c r="J15" s="123">
        <f t="shared" si="4"/>
        <v>6.7375162958548798E-2</v>
      </c>
      <c r="K15" s="130">
        <f>' 2.3 ad'!J25</f>
        <v>37720000</v>
      </c>
      <c r="L15" s="119">
        <f t="shared" si="2"/>
        <v>4.5309685464874599E-2</v>
      </c>
      <c r="M15" s="367">
        <f>' 2.3 ad'!K25</f>
        <v>40046000</v>
      </c>
      <c r="N15" s="374">
        <f t="shared" si="3"/>
        <v>6.1664899257688227E-2</v>
      </c>
      <c r="O15" s="284"/>
      <c r="P15" s="285"/>
    </row>
    <row r="16" spans="1:17">
      <c r="A16" s="805" t="s">
        <v>78</v>
      </c>
      <c r="B16" s="805"/>
      <c r="C16" s="805"/>
      <c r="D16" s="151">
        <f>D13-D15</f>
        <v>619501.14999999851</v>
      </c>
      <c r="E16" s="130">
        <f>E13-E15</f>
        <v>-6615579.3400000036</v>
      </c>
      <c r="F16" s="123">
        <f t="shared" si="0"/>
        <v>-11.678881451632526</v>
      </c>
      <c r="G16" s="130">
        <f>G13-G15</f>
        <v>-530779.50999999791</v>
      </c>
      <c r="H16" s="123">
        <f t="shared" si="1"/>
        <v>-0.91976824965415682</v>
      </c>
      <c r="I16" s="130">
        <f>I13-I15</f>
        <v>-120049.99641465396</v>
      </c>
      <c r="J16" s="123">
        <f t="shared" si="4"/>
        <v>-0.77382322762486733</v>
      </c>
      <c r="K16" s="130">
        <f>K13-K15</f>
        <v>300459.99956552684</v>
      </c>
      <c r="L16" s="119">
        <f t="shared" si="2"/>
        <v>-3.5027905750845241</v>
      </c>
      <c r="M16" s="367">
        <f>M13-M15</f>
        <v>88499.99954046309</v>
      </c>
      <c r="N16" s="374">
        <f>(M16-K16)/K16</f>
        <v>-0.70545164192093313</v>
      </c>
      <c r="O16" s="284"/>
      <c r="Q16" s="285"/>
    </row>
    <row r="17" spans="1:17">
      <c r="A17" s="805" t="s">
        <v>73</v>
      </c>
      <c r="B17" s="805"/>
      <c r="C17" s="805"/>
      <c r="D17" s="151">
        <f>' 2.3 ad'!F38</f>
        <v>1705237.2699999986</v>
      </c>
      <c r="E17" s="130">
        <f>' 2.3 ad'!G38</f>
        <v>-5524618.2500000037</v>
      </c>
      <c r="F17" s="123">
        <f t="shared" si="0"/>
        <v>-4.2397944539413031</v>
      </c>
      <c r="G17" s="130">
        <f>' 2.3 ad'!H38</f>
        <v>5220.4900000020862</v>
      </c>
      <c r="H17" s="123">
        <f t="shared" si="1"/>
        <v>-1.00094495035924</v>
      </c>
      <c r="I17" s="130">
        <f>' 2.3 ad'!I38</f>
        <v>300000.00358534628</v>
      </c>
      <c r="J17" s="123">
        <f t="shared" si="4"/>
        <v>56.465870748766186</v>
      </c>
      <c r="K17" s="121">
        <f>' 2.3 ad'!J38</f>
        <v>799499.99956552708</v>
      </c>
      <c r="L17" s="119">
        <f t="shared" si="2"/>
        <v>1.6649999667019313</v>
      </c>
      <c r="M17" s="367">
        <f>' 2.3 ad'!K38</f>
        <v>799499.99954046309</v>
      </c>
      <c r="N17" s="374">
        <f t="shared" si="3"/>
        <v>-3.1349575950363917E-11</v>
      </c>
      <c r="O17" s="284"/>
      <c r="Q17" s="285"/>
    </row>
    <row r="18" spans="1:17">
      <c r="A18" s="805" t="s">
        <v>74</v>
      </c>
      <c r="B18" s="805"/>
      <c r="C18" s="805"/>
      <c r="D18" s="320">
        <f>'2.4 a'!B12</f>
        <v>0</v>
      </c>
      <c r="E18" s="130">
        <f>'2.4 a'!C12</f>
        <v>1927225.48</v>
      </c>
      <c r="F18" s="123" t="e">
        <f t="shared" si="0"/>
        <v>#DIV/0!</v>
      </c>
      <c r="G18" s="130">
        <f>'2.4 a'!D12</f>
        <v>0</v>
      </c>
      <c r="H18" s="123">
        <f>(G18-E18)/E18</f>
        <v>-1</v>
      </c>
      <c r="I18" s="130">
        <f>'2.4 a'!E12</f>
        <v>0</v>
      </c>
      <c r="J18" s="123" t="e">
        <f t="shared" si="4"/>
        <v>#DIV/0!</v>
      </c>
      <c r="K18" s="121">
        <f>'2.4 a'!F12</f>
        <v>0</v>
      </c>
      <c r="L18" s="119" t="e">
        <f t="shared" si="2"/>
        <v>#DIV/0!</v>
      </c>
      <c r="M18" s="372">
        <f>'2.4 a'!G12</f>
        <v>0</v>
      </c>
      <c r="N18" s="373" t="e">
        <f t="shared" si="3"/>
        <v>#DIV/0!</v>
      </c>
    </row>
    <row r="19" spans="1:17">
      <c r="A19" s="907" t="s">
        <v>75</v>
      </c>
      <c r="B19" s="907"/>
      <c r="C19" s="907"/>
      <c r="D19" s="136">
        <f>'2.4 a'!B19</f>
        <v>-11391673.58</v>
      </c>
      <c r="E19" s="136">
        <f>'2.4 a'!C19</f>
        <v>-7388346.5899999999</v>
      </c>
      <c r="F19" s="97">
        <f t="shared" si="0"/>
        <v>-0.35142571123425748</v>
      </c>
      <c r="G19" s="136">
        <f>'2.4 a'!D19</f>
        <v>-7388346.5899999999</v>
      </c>
      <c r="H19" s="97">
        <f t="shared" si="1"/>
        <v>0</v>
      </c>
      <c r="I19" s="136">
        <f>'2.4 a'!E19</f>
        <v>-7388346.5899999999</v>
      </c>
      <c r="J19" s="97">
        <f t="shared" si="4"/>
        <v>0</v>
      </c>
      <c r="K19" s="98">
        <f>'2.4 a'!F19</f>
        <v>-7388346.5899999999</v>
      </c>
      <c r="L19" s="99">
        <f>(K19-I19)</f>
        <v>0</v>
      </c>
      <c r="M19" s="364">
        <f>'2.4 a'!G19</f>
        <v>-7388346.5899999999</v>
      </c>
      <c r="N19" s="373">
        <f>(M19-K19)/M19</f>
        <v>0</v>
      </c>
    </row>
    <row r="20" spans="1:17">
      <c r="A20" s="757"/>
      <c r="B20" s="757"/>
      <c r="C20" s="757"/>
      <c r="D20" s="757"/>
      <c r="E20" s="757"/>
      <c r="F20" s="757"/>
      <c r="G20" s="757"/>
      <c r="H20" s="757"/>
      <c r="I20" s="757"/>
      <c r="J20" s="757"/>
      <c r="K20" s="757"/>
      <c r="L20" s="135"/>
      <c r="M20" s="49"/>
    </row>
    <row r="21" spans="1:17" ht="15" customHeight="1">
      <c r="A21" s="908" t="s">
        <v>41</v>
      </c>
      <c r="B21" s="909"/>
      <c r="C21" s="910"/>
      <c r="D21" s="914" t="s">
        <v>258</v>
      </c>
      <c r="E21" s="914"/>
      <c r="F21" s="914"/>
      <c r="G21" s="914"/>
      <c r="H21" s="914"/>
      <c r="I21" s="914"/>
      <c r="J21" s="914"/>
      <c r="K21" s="914"/>
      <c r="L21" s="914"/>
      <c r="M21" s="914"/>
      <c r="N21" s="915"/>
    </row>
    <row r="22" spans="1:17">
      <c r="A22" s="911"/>
      <c r="B22" s="912"/>
      <c r="C22" s="913"/>
      <c r="D22" s="604">
        <v>2022</v>
      </c>
      <c r="E22" s="126">
        <v>2023</v>
      </c>
      <c r="F22" s="343" t="s">
        <v>77</v>
      </c>
      <c r="G22" s="319">
        <v>2024</v>
      </c>
      <c r="H22" s="343" t="s">
        <v>77</v>
      </c>
      <c r="I22" s="126">
        <v>2025</v>
      </c>
      <c r="J22" s="355" t="s">
        <v>77</v>
      </c>
      <c r="K22" s="356">
        <v>2026</v>
      </c>
      <c r="L22" s="357" t="s">
        <v>77</v>
      </c>
      <c r="M22" s="58">
        <v>2027</v>
      </c>
      <c r="N22" s="370" t="s">
        <v>77</v>
      </c>
    </row>
    <row r="23" spans="1:17">
      <c r="A23" s="805" t="s">
        <v>68</v>
      </c>
      <c r="B23" s="805"/>
      <c r="C23" s="805"/>
      <c r="D23" s="102">
        <f>'2.1 b'!D25</f>
        <v>28845978.753899995</v>
      </c>
      <c r="E23" s="358">
        <f>'2.1 b'!F25</f>
        <v>31235292.264661998</v>
      </c>
      <c r="F23" s="122">
        <f>(E23-D23)/D23</f>
        <v>8.2830037806880294E-2</v>
      </c>
      <c r="G23" s="360">
        <f>'2.1 b'!G25</f>
        <v>31899069.529757999</v>
      </c>
      <c r="H23" s="122">
        <f>(G23-E23)/E23</f>
        <v>2.1250874154520552E-2</v>
      </c>
      <c r="I23" s="85">
        <f>'2.1 b'!J25</f>
        <v>35184607.503400706</v>
      </c>
      <c r="J23" s="86">
        <v>-5.44</v>
      </c>
      <c r="K23" s="105">
        <f>'2.1 b'!L25</f>
        <v>37090019.899589077</v>
      </c>
      <c r="L23" s="132">
        <v>-1.75</v>
      </c>
      <c r="M23" s="365">
        <f>'2.1 b'!O25</f>
        <v>39151863.899565376</v>
      </c>
      <c r="N23" s="122">
        <f>(M23-K23)/K23</f>
        <v>5.5590264053731152E-2</v>
      </c>
    </row>
    <row r="24" spans="1:17">
      <c r="A24" s="805" t="s">
        <v>69</v>
      </c>
      <c r="B24" s="805"/>
      <c r="C24" s="805"/>
      <c r="D24" s="103">
        <f>'2.3 br'!B29</f>
        <v>27802152.048131999</v>
      </c>
      <c r="E24" s="346">
        <f>'2.3 br'!C29</f>
        <v>28363521.678840995</v>
      </c>
      <c r="F24" s="123">
        <f t="shared" ref="F24:F29" si="5">(E24-D24)/D24</f>
        <v>2.0191589116451657E-2</v>
      </c>
      <c r="G24" s="346">
        <f>'2.3 br'!D29</f>
        <v>30922007.529757999</v>
      </c>
      <c r="H24" s="123">
        <f t="shared" ref="H24:H29" si="6">(G24-E24)/E24</f>
        <v>9.0203391521216425E-2</v>
      </c>
      <c r="I24" s="345">
        <f>'2.3 br'!E29</f>
        <v>34112755.078400701</v>
      </c>
      <c r="J24" s="81">
        <v>-3.11</v>
      </c>
      <c r="K24" s="106">
        <f>'2.3 br'!F29</f>
        <v>35959751.067589074</v>
      </c>
      <c r="L24" s="133">
        <v>-1.66</v>
      </c>
      <c r="M24" s="366">
        <f>'2.3 br'!G29</f>
        <v>37959210.099565379</v>
      </c>
      <c r="N24" s="123">
        <f t="shared" ref="N24:N29" si="7">(M24-K24)/K24</f>
        <v>5.5602693917935368E-2</v>
      </c>
    </row>
    <row r="25" spans="1:17">
      <c r="A25" s="805" t="s">
        <v>70</v>
      </c>
      <c r="B25" s="805"/>
      <c r="C25" s="805"/>
      <c r="D25" s="103">
        <f>'2.2 b'!B20</f>
        <v>27207044.717468001</v>
      </c>
      <c r="E25" s="346">
        <f>'2.2 b'!C20</f>
        <v>35327706.614332005</v>
      </c>
      <c r="F25" s="123">
        <f t="shared" si="5"/>
        <v>0.29847644171548765</v>
      </c>
      <c r="G25" s="346">
        <f>'2.2 b'!E20</f>
        <v>32540618.895435002</v>
      </c>
      <c r="H25" s="123">
        <f t="shared" si="6"/>
        <v>-7.8892404460988066E-2</v>
      </c>
      <c r="I25" s="345">
        <f>'2.2 b'!G20</f>
        <v>35184607.5</v>
      </c>
      <c r="J25" s="81">
        <v>-5.44</v>
      </c>
      <c r="K25" s="106">
        <f>'2.2 b'!I20</f>
        <v>37806699.464000002</v>
      </c>
      <c r="L25" s="133">
        <v>-1.75</v>
      </c>
      <c r="M25" s="367">
        <f>'2.2 b'!K20</f>
        <v>38497815</v>
      </c>
      <c r="N25" s="123">
        <f t="shared" si="7"/>
        <v>1.8280239899229687E-2</v>
      </c>
    </row>
    <row r="26" spans="1:17">
      <c r="A26" s="805" t="s">
        <v>71</v>
      </c>
      <c r="B26" s="805"/>
      <c r="C26" s="805"/>
      <c r="D26" s="103">
        <f>'2.3 bd'!E25</f>
        <v>27206563.642522</v>
      </c>
      <c r="E26" s="346">
        <f>'2.3 bd'!F25</f>
        <v>35293429.411496505</v>
      </c>
      <c r="F26" s="123">
        <f t="shared" si="5"/>
        <v>0.29723951452418218</v>
      </c>
      <c r="G26" s="346">
        <f>'2.3 bd'!G25</f>
        <v>32066159.760670003</v>
      </c>
      <c r="H26" s="123">
        <f t="shared" si="6"/>
        <v>-9.1441089875365006E-2</v>
      </c>
      <c r="I26" s="345">
        <f>'2.3 bd'!H25</f>
        <v>33942072.5</v>
      </c>
      <c r="J26" s="81">
        <v>-5.36</v>
      </c>
      <c r="K26" s="106">
        <f>'2.3 bd'!I25</f>
        <v>35519583.395999998</v>
      </c>
      <c r="L26" s="133">
        <v>-1.2</v>
      </c>
      <c r="M26" s="367">
        <f>'2.3 bd'!J25</f>
        <v>36499245</v>
      </c>
      <c r="N26" s="123">
        <f t="shared" si="7"/>
        <v>2.7580886664068414E-2</v>
      </c>
    </row>
    <row r="27" spans="1:17">
      <c r="A27" s="805" t="s">
        <v>78</v>
      </c>
      <c r="B27" s="805"/>
      <c r="C27" s="805"/>
      <c r="D27" s="103">
        <f>D24-D26</f>
        <v>595588.40560999885</v>
      </c>
      <c r="E27" s="346">
        <f>E24-E26</f>
        <v>-6929907.7326555103</v>
      </c>
      <c r="F27" s="123">
        <f t="shared" si="5"/>
        <v>-12.635397310258133</v>
      </c>
      <c r="G27" s="346">
        <f>G24-G26</f>
        <v>-1144152.2309120037</v>
      </c>
      <c r="H27" s="123">
        <f t="shared" si="6"/>
        <v>-0.83489646975810894</v>
      </c>
      <c r="I27" s="345">
        <f>I24-I26</f>
        <v>170682.57840070128</v>
      </c>
      <c r="J27" s="81">
        <v>66.02</v>
      </c>
      <c r="K27" s="41">
        <f>K24-K26</f>
        <v>440167.67158907652</v>
      </c>
      <c r="L27" s="133">
        <v>-34.08</v>
      </c>
      <c r="M27" s="348">
        <f>M24-M26</f>
        <v>1459965.0995653793</v>
      </c>
      <c r="N27" s="123">
        <f t="shared" si="7"/>
        <v>2.3168385453994591</v>
      </c>
    </row>
    <row r="28" spans="1:17">
      <c r="A28" s="805" t="s">
        <v>73</v>
      </c>
      <c r="B28" s="805"/>
      <c r="C28" s="805"/>
      <c r="D28" s="103">
        <f>'2.3 bd'!E33</f>
        <v>1639415.111377999</v>
      </c>
      <c r="E28" s="346">
        <f>'2.3 bd'!F33</f>
        <v>-5893331.0529920105</v>
      </c>
      <c r="F28" s="123">
        <f t="shared" si="5"/>
        <v>-4.5947765834843457</v>
      </c>
      <c r="G28" s="346">
        <f>'2.3 bd'!G33</f>
        <v>-635756.23091200367</v>
      </c>
      <c r="H28" s="123">
        <f t="shared" si="6"/>
        <v>-0.89212276975527549</v>
      </c>
      <c r="I28" s="345">
        <f>'2.3 bd'!H33</f>
        <v>569100.00340070156</v>
      </c>
      <c r="J28" s="81">
        <v>112</v>
      </c>
      <c r="K28" s="106">
        <f>'2.3 bd'!I33</f>
        <v>875818.60358907667</v>
      </c>
      <c r="L28" s="133">
        <v>-21.46</v>
      </c>
      <c r="M28" s="368">
        <f>'2.3 bd'!J33</f>
        <v>2141118.8995653791</v>
      </c>
      <c r="N28" s="123">
        <f t="shared" si="7"/>
        <v>1.4447058909129611</v>
      </c>
    </row>
    <row r="29" spans="1:17">
      <c r="A29" s="916" t="s">
        <v>74</v>
      </c>
      <c r="B29" s="916"/>
      <c r="C29" s="916"/>
      <c r="D29" s="104">
        <f>'2.4 b'!B12</f>
        <v>0</v>
      </c>
      <c r="E29" s="359">
        <f>'2.4 b'!C12</f>
        <v>1831153.2898220001</v>
      </c>
      <c r="F29" s="124" t="e">
        <f t="shared" si="5"/>
        <v>#DIV/0!</v>
      </c>
      <c r="G29" s="361">
        <f>'2.4 b'!D12</f>
        <v>0</v>
      </c>
      <c r="H29" s="124">
        <f t="shared" si="6"/>
        <v>-1</v>
      </c>
      <c r="I29" s="83">
        <f>'2.4 b'!E12</f>
        <v>0</v>
      </c>
      <c r="J29" s="80">
        <v>-10.18</v>
      </c>
      <c r="K29" s="107">
        <f>'2.4 b'!F12</f>
        <v>0</v>
      </c>
      <c r="L29" s="134">
        <v>-10.71</v>
      </c>
      <c r="M29" s="369">
        <f>'2.4 b'!G12</f>
        <v>0</v>
      </c>
      <c r="N29" s="124" t="e">
        <f t="shared" si="7"/>
        <v>#DIV/0!</v>
      </c>
    </row>
    <row r="30" spans="1:17">
      <c r="A30" s="907" t="s">
        <v>75</v>
      </c>
      <c r="B30" s="907"/>
      <c r="C30" s="907"/>
      <c r="D30" s="136">
        <f>'2.4 b'!B19</f>
        <v>-10951954.979812</v>
      </c>
      <c r="E30" s="136">
        <f>'2.4 b'!C19</f>
        <v>-8851190.8023105003</v>
      </c>
      <c r="F30" s="124">
        <f>(E30-D30)/D30</f>
        <v>-0.1918163635053183</v>
      </c>
      <c r="G30" s="136">
        <f>'2.4 b'!D19</f>
        <v>-7007846.740615</v>
      </c>
      <c r="H30" s="124">
        <f>(G30-E30)/E30</f>
        <v>-0.20825944247121153</v>
      </c>
      <c r="I30" s="136">
        <f>'2.4 b'!E19</f>
        <v>-7007846.740615</v>
      </c>
      <c r="J30" s="97">
        <f t="shared" ref="J30" si="8">(I30-G30)/G30</f>
        <v>0</v>
      </c>
      <c r="K30" s="98">
        <f>'2.4 b'!F19</f>
        <v>-7007846.740615</v>
      </c>
      <c r="L30" s="99">
        <f t="shared" ref="L30:N30" si="9">(K30-I30)/I30</f>
        <v>0</v>
      </c>
      <c r="M30" s="364">
        <f>'2.4 b'!G19</f>
        <v>-7007846.740615</v>
      </c>
      <c r="N30" s="120">
        <f t="shared" si="9"/>
        <v>0</v>
      </c>
    </row>
    <row r="31" spans="1:17">
      <c r="A31" s="91" t="s">
        <v>365</v>
      </c>
      <c r="B31" s="28"/>
      <c r="C31" s="28"/>
      <c r="D31" s="28"/>
      <c r="E31" s="28"/>
      <c r="F31" s="28"/>
      <c r="G31" s="28"/>
      <c r="H31" s="28"/>
      <c r="I31" s="28"/>
      <c r="J31" s="28"/>
      <c r="K31" s="28"/>
      <c r="L31" s="28"/>
    </row>
    <row r="32" spans="1:17">
      <c r="A32" s="91" t="s">
        <v>366</v>
      </c>
      <c r="B32" s="28"/>
      <c r="C32" s="28"/>
      <c r="D32" s="28"/>
      <c r="E32" s="28"/>
      <c r="F32" s="28"/>
      <c r="G32" s="28"/>
      <c r="H32" s="28"/>
      <c r="I32" s="28"/>
      <c r="J32" s="28"/>
      <c r="K32" s="28"/>
      <c r="L32" s="28"/>
    </row>
    <row r="33" spans="1:12">
      <c r="A33" s="31"/>
      <c r="B33" s="28"/>
      <c r="C33" s="28"/>
      <c r="D33" s="28"/>
      <c r="E33" s="28"/>
      <c r="F33" s="28"/>
      <c r="G33" s="28"/>
      <c r="H33" s="28"/>
      <c r="I33" s="28"/>
      <c r="J33" s="28"/>
      <c r="K33" s="28"/>
      <c r="L33" s="28"/>
    </row>
  </sheetData>
  <mergeCells count="29">
    <mergeCell ref="A30:C30"/>
    <mergeCell ref="A28:C28"/>
    <mergeCell ref="A29:C29"/>
    <mergeCell ref="A26:C26"/>
    <mergeCell ref="A27:C27"/>
    <mergeCell ref="A24:C24"/>
    <mergeCell ref="A25:C25"/>
    <mergeCell ref="A21:C22"/>
    <mergeCell ref="A23:C23"/>
    <mergeCell ref="D21:N21"/>
    <mergeCell ref="A19:C19"/>
    <mergeCell ref="A20:K20"/>
    <mergeCell ref="A17:C17"/>
    <mergeCell ref="A18:C18"/>
    <mergeCell ref="A15:C15"/>
    <mergeCell ref="A16:C16"/>
    <mergeCell ref="A13:C13"/>
    <mergeCell ref="A14:C14"/>
    <mergeCell ref="A10:C11"/>
    <mergeCell ref="A12:C12"/>
    <mergeCell ref="D10:N10"/>
    <mergeCell ref="A7:N7"/>
    <mergeCell ref="A8:N8"/>
    <mergeCell ref="A6:N6"/>
    <mergeCell ref="A1:N1"/>
    <mergeCell ref="A2:N2"/>
    <mergeCell ref="A3:N3"/>
    <mergeCell ref="A4:N4"/>
    <mergeCell ref="A5:N5"/>
  </mergeCells>
  <pageMargins left="0.25" right="0.25"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H21"/>
  <sheetViews>
    <sheetView workbookViewId="0">
      <selection activeCell="H25" sqref="H25"/>
    </sheetView>
  </sheetViews>
  <sheetFormatPr defaultRowHeight="15"/>
  <cols>
    <col min="2" max="2" width="19" customWidth="1"/>
    <col min="3" max="3" width="13.140625" customWidth="1"/>
    <col min="5" max="5" width="11.7109375" customWidth="1"/>
  </cols>
  <sheetData>
    <row r="1" spans="1:8">
      <c r="A1" s="707" t="s">
        <v>174</v>
      </c>
      <c r="B1" s="707"/>
      <c r="C1" s="707"/>
      <c r="D1" s="707"/>
      <c r="E1" s="707"/>
      <c r="F1" s="707"/>
      <c r="G1" s="707"/>
      <c r="H1" s="172"/>
    </row>
    <row r="2" spans="1:8">
      <c r="A2" s="707" t="s">
        <v>176</v>
      </c>
      <c r="B2" s="707"/>
      <c r="C2" s="707"/>
      <c r="D2" s="707"/>
      <c r="E2" s="707"/>
      <c r="F2" s="707"/>
      <c r="G2" s="707"/>
      <c r="H2" s="172"/>
    </row>
    <row r="3" spans="1:8">
      <c r="A3" s="707" t="s">
        <v>175</v>
      </c>
      <c r="B3" s="707"/>
      <c r="C3" s="707"/>
      <c r="D3" s="707"/>
      <c r="E3" s="707"/>
      <c r="F3" s="707"/>
      <c r="G3" s="707"/>
      <c r="H3" s="172"/>
    </row>
    <row r="4" spans="1:8">
      <c r="A4" s="707" t="s">
        <v>177</v>
      </c>
      <c r="B4" s="707"/>
      <c r="C4" s="707"/>
      <c r="D4" s="707"/>
      <c r="E4" s="707"/>
      <c r="F4" s="707"/>
      <c r="G4" s="707"/>
      <c r="H4" s="172"/>
    </row>
    <row r="5" spans="1:8">
      <c r="A5" s="707" t="s">
        <v>178</v>
      </c>
      <c r="B5" s="707"/>
      <c r="C5" s="707"/>
      <c r="D5" s="707"/>
      <c r="E5" s="707"/>
      <c r="F5" s="707"/>
      <c r="G5" s="707"/>
      <c r="H5" s="172"/>
    </row>
    <row r="6" spans="1:8">
      <c r="A6" s="736" t="s">
        <v>239</v>
      </c>
      <c r="B6" s="736"/>
      <c r="C6" s="736"/>
      <c r="D6" s="736"/>
      <c r="E6" s="736"/>
      <c r="F6" s="736"/>
      <c r="G6" s="736"/>
    </row>
    <row r="7" spans="1:8">
      <c r="A7" s="804" t="s">
        <v>367</v>
      </c>
      <c r="B7" s="804"/>
      <c r="C7" s="804"/>
      <c r="D7" s="804"/>
      <c r="E7" s="804"/>
      <c r="F7" s="804"/>
      <c r="G7" s="804"/>
    </row>
    <row r="8" spans="1:8">
      <c r="A8" s="229" t="s">
        <v>240</v>
      </c>
      <c r="B8" s="170"/>
      <c r="C8" s="170"/>
      <c r="D8" s="170"/>
      <c r="E8" s="170"/>
      <c r="F8" s="170"/>
      <c r="G8" s="170"/>
    </row>
    <row r="9" spans="1:8">
      <c r="A9" s="91" t="s">
        <v>241</v>
      </c>
      <c r="B9" s="32"/>
      <c r="C9" s="32"/>
      <c r="D9" s="32"/>
      <c r="E9" s="32"/>
      <c r="F9" s="32"/>
      <c r="G9" s="210">
        <v>1</v>
      </c>
    </row>
    <row r="10" spans="1:8" ht="15" customHeight="1">
      <c r="A10" s="919" t="s">
        <v>79</v>
      </c>
      <c r="B10" s="920"/>
      <c r="C10" s="353">
        <v>2023</v>
      </c>
      <c r="D10" s="38" t="s">
        <v>77</v>
      </c>
      <c r="E10" s="353">
        <v>2022</v>
      </c>
      <c r="F10" s="38" t="s">
        <v>77</v>
      </c>
      <c r="G10" s="627" t="s">
        <v>77</v>
      </c>
    </row>
    <row r="11" spans="1:8" ht="15" customHeight="1">
      <c r="A11" s="921" t="s">
        <v>80</v>
      </c>
      <c r="B11" s="922"/>
      <c r="C11" s="78">
        <v>0</v>
      </c>
      <c r="D11" s="33">
        <v>0</v>
      </c>
      <c r="E11" s="78">
        <v>0</v>
      </c>
      <c r="F11" s="34">
        <v>0</v>
      </c>
      <c r="G11" s="122">
        <v>0</v>
      </c>
    </row>
    <row r="12" spans="1:8">
      <c r="A12" s="917" t="s">
        <v>81</v>
      </c>
      <c r="B12" s="918"/>
      <c r="C12" s="137">
        <v>0</v>
      </c>
      <c r="D12" s="35">
        <v>0</v>
      </c>
      <c r="E12" s="75">
        <v>0</v>
      </c>
      <c r="F12" s="36">
        <v>0</v>
      </c>
      <c r="G12" s="123">
        <v>0</v>
      </c>
    </row>
    <row r="13" spans="1:8" ht="15" customHeight="1">
      <c r="A13" s="833" t="s">
        <v>82</v>
      </c>
      <c r="B13" s="834"/>
      <c r="C13" s="79">
        <v>52519260.530000001</v>
      </c>
      <c r="D13" s="37">
        <f>(C13-E13)/E13</f>
        <v>5.3735030468413006E-2</v>
      </c>
      <c r="E13" s="79">
        <v>49841050.18</v>
      </c>
      <c r="F13" s="36">
        <v>0</v>
      </c>
      <c r="G13" s="625">
        <v>0</v>
      </c>
    </row>
    <row r="14" spans="1:8">
      <c r="A14" s="924" t="s">
        <v>14</v>
      </c>
      <c r="B14" s="925"/>
      <c r="C14" s="138">
        <f>C11+C12+C13</f>
        <v>52519260.530000001</v>
      </c>
      <c r="D14" s="139">
        <f>(C14-E14)/E14</f>
        <v>5.3735030468413006E-2</v>
      </c>
      <c r="E14" s="138">
        <f>E11+E12+E13</f>
        <v>49841050.18</v>
      </c>
      <c r="F14" s="139">
        <v>0</v>
      </c>
      <c r="G14" s="624">
        <v>0</v>
      </c>
    </row>
    <row r="15" spans="1:8">
      <c r="A15" s="929" t="s">
        <v>83</v>
      </c>
      <c r="B15" s="929"/>
      <c r="C15" s="929"/>
      <c r="D15" s="929"/>
      <c r="E15" s="929"/>
      <c r="F15" s="929"/>
      <c r="G15" s="930"/>
    </row>
    <row r="16" spans="1:8">
      <c r="A16" s="919" t="s">
        <v>79</v>
      </c>
      <c r="B16" s="920"/>
      <c r="C16" s="353">
        <v>2019</v>
      </c>
      <c r="D16" s="231" t="s">
        <v>77</v>
      </c>
      <c r="E16" s="353">
        <v>2018</v>
      </c>
      <c r="F16" s="231" t="s">
        <v>77</v>
      </c>
      <c r="G16" s="626" t="s">
        <v>77</v>
      </c>
    </row>
    <row r="17" spans="1:7">
      <c r="A17" s="926" t="s">
        <v>84</v>
      </c>
      <c r="B17" s="927"/>
      <c r="C17" s="78">
        <v>0</v>
      </c>
      <c r="D17" s="122">
        <v>0</v>
      </c>
      <c r="E17" s="127">
        <v>0</v>
      </c>
      <c r="F17" s="232">
        <v>0</v>
      </c>
      <c r="G17" s="122">
        <v>0</v>
      </c>
    </row>
    <row r="18" spans="1:7">
      <c r="A18" s="827" t="s">
        <v>195</v>
      </c>
      <c r="B18" s="923"/>
      <c r="C18" s="75">
        <v>0</v>
      </c>
      <c r="D18" s="123">
        <v>0</v>
      </c>
      <c r="E18" s="121">
        <v>0</v>
      </c>
      <c r="F18" s="123">
        <v>0</v>
      </c>
      <c r="G18" s="123">
        <v>0</v>
      </c>
    </row>
    <row r="19" spans="1:7" ht="18.75" customHeight="1">
      <c r="A19" s="832" t="s">
        <v>196</v>
      </c>
      <c r="B19" s="928"/>
      <c r="C19" s="140">
        <v>0</v>
      </c>
      <c r="D19" s="124">
        <v>0</v>
      </c>
      <c r="E19" s="230">
        <v>0</v>
      </c>
      <c r="F19" s="124">
        <v>0</v>
      </c>
      <c r="G19" s="233">
        <v>0</v>
      </c>
    </row>
    <row r="20" spans="1:7">
      <c r="A20" s="924" t="s">
        <v>14</v>
      </c>
      <c r="B20" s="925"/>
      <c r="C20" s="138">
        <f>C17+C19</f>
        <v>0</v>
      </c>
      <c r="D20" s="124">
        <v>0</v>
      </c>
      <c r="E20" s="141">
        <v>0</v>
      </c>
      <c r="F20" s="124">
        <v>0</v>
      </c>
      <c r="G20" s="234">
        <v>0</v>
      </c>
    </row>
    <row r="21" spans="1:7">
      <c r="A21" s="142" t="s">
        <v>368</v>
      </c>
      <c r="B21" s="32"/>
      <c r="C21" s="32"/>
      <c r="D21" s="32"/>
      <c r="E21" s="32"/>
      <c r="F21" s="32"/>
      <c r="G21" s="32"/>
    </row>
  </sheetData>
  <mergeCells count="18">
    <mergeCell ref="A20:B20"/>
    <mergeCell ref="A17:B17"/>
    <mergeCell ref="A19:B19"/>
    <mergeCell ref="A14:B14"/>
    <mergeCell ref="A15:G15"/>
    <mergeCell ref="A16:B16"/>
    <mergeCell ref="A12:B12"/>
    <mergeCell ref="A13:B13"/>
    <mergeCell ref="A10:B10"/>
    <mergeCell ref="A11:B11"/>
    <mergeCell ref="A18:B18"/>
    <mergeCell ref="A6:G6"/>
    <mergeCell ref="A7:G7"/>
    <mergeCell ref="A1:G1"/>
    <mergeCell ref="A2:G2"/>
    <mergeCell ref="A3:G3"/>
    <mergeCell ref="A4:G4"/>
    <mergeCell ref="A5:G5"/>
  </mergeCells>
  <pageMargins left="0.511811024" right="0.511811024" top="0.78740157499999996" bottom="0.78740157499999996" header="0.31496062000000002" footer="0.31496062000000002"/>
  <pageSetup paperSize="9" orientation="portrait" r:id="rId1"/>
</worksheet>
</file>

<file path=xl/worksheets/sheet16.xml><?xml version="1.0" encoding="utf-8"?>
<worksheet xmlns="http://schemas.openxmlformats.org/spreadsheetml/2006/main" xmlns:r="http://schemas.openxmlformats.org/officeDocument/2006/relationships">
  <dimension ref="A1:H26"/>
  <sheetViews>
    <sheetView workbookViewId="0">
      <selection activeCell="I26" sqref="I26"/>
    </sheetView>
  </sheetViews>
  <sheetFormatPr defaultRowHeight="15"/>
  <cols>
    <col min="1" max="1" width="54.28515625" customWidth="1"/>
    <col min="2" max="2" width="17.42578125" customWidth="1"/>
    <col min="3" max="3" width="20.140625" customWidth="1"/>
  </cols>
  <sheetData>
    <row r="1" spans="1:8">
      <c r="A1" s="707" t="s">
        <v>174</v>
      </c>
      <c r="B1" s="707"/>
      <c r="C1" s="707"/>
      <c r="D1" s="172"/>
      <c r="E1" s="172"/>
      <c r="F1" s="172"/>
      <c r="G1" s="172"/>
      <c r="H1" s="172"/>
    </row>
    <row r="2" spans="1:8">
      <c r="A2" s="707" t="s">
        <v>176</v>
      </c>
      <c r="B2" s="707"/>
      <c r="C2" s="707"/>
      <c r="D2" s="172"/>
      <c r="E2" s="172"/>
      <c r="F2" s="172"/>
      <c r="G2" s="172"/>
      <c r="H2" s="172"/>
    </row>
    <row r="3" spans="1:8">
      <c r="A3" s="707" t="s">
        <v>175</v>
      </c>
      <c r="B3" s="707"/>
      <c r="C3" s="707"/>
      <c r="D3" s="172"/>
      <c r="E3" s="172"/>
      <c r="F3" s="172"/>
      <c r="G3" s="172"/>
      <c r="H3" s="172"/>
    </row>
    <row r="4" spans="1:8">
      <c r="A4" s="931" t="s">
        <v>177</v>
      </c>
      <c r="B4" s="931"/>
      <c r="C4" s="931"/>
      <c r="D4" s="172"/>
      <c r="E4" s="172"/>
      <c r="F4" s="172"/>
      <c r="G4" s="172"/>
      <c r="H4" s="172"/>
    </row>
    <row r="5" spans="1:8">
      <c r="A5" s="707" t="s">
        <v>178</v>
      </c>
      <c r="B5" s="707"/>
      <c r="C5" s="707"/>
      <c r="D5" s="172"/>
      <c r="E5" s="172"/>
      <c r="F5" s="172"/>
      <c r="G5" s="172"/>
      <c r="H5" s="172"/>
    </row>
    <row r="6" spans="1:8">
      <c r="A6" s="736" t="s">
        <v>180</v>
      </c>
      <c r="B6" s="736"/>
      <c r="C6" s="736"/>
    </row>
    <row r="7" spans="1:8">
      <c r="A7" s="804" t="s">
        <v>369</v>
      </c>
      <c r="B7" s="712"/>
      <c r="C7" s="712"/>
    </row>
    <row r="8" spans="1:8">
      <c r="A8" s="39" t="s">
        <v>85</v>
      </c>
      <c r="B8" s="170"/>
      <c r="C8" s="170"/>
    </row>
    <row r="9" spans="1:8">
      <c r="A9" s="39" t="s">
        <v>86</v>
      </c>
      <c r="B9" s="39"/>
      <c r="C9" s="39"/>
    </row>
    <row r="10" spans="1:8">
      <c r="A10" s="614" t="s">
        <v>87</v>
      </c>
      <c r="B10" s="204">
        <v>2023</v>
      </c>
      <c r="C10" s="603">
        <v>2022</v>
      </c>
    </row>
    <row r="11" spans="1:8">
      <c r="A11" s="615" t="s">
        <v>88</v>
      </c>
      <c r="B11" s="118">
        <f>B14+B13+B12</f>
        <v>12287.15</v>
      </c>
      <c r="C11" s="331">
        <f>C14+C13+C12</f>
        <v>1888.3</v>
      </c>
    </row>
    <row r="12" spans="1:8">
      <c r="A12" s="616" t="s">
        <v>89</v>
      </c>
      <c r="B12" s="129">
        <v>10000</v>
      </c>
      <c r="C12" s="602">
        <v>0</v>
      </c>
    </row>
    <row r="13" spans="1:8">
      <c r="A13" s="617" t="s">
        <v>90</v>
      </c>
      <c r="B13" s="117">
        <v>0</v>
      </c>
      <c r="C13" s="151">
        <v>0</v>
      </c>
    </row>
    <row r="14" spans="1:8">
      <c r="A14" s="618" t="s">
        <v>91</v>
      </c>
      <c r="B14" s="676">
        <v>2287.15</v>
      </c>
      <c r="C14" s="496">
        <v>1888.3</v>
      </c>
    </row>
    <row r="15" spans="1:8">
      <c r="A15" s="619" t="s">
        <v>92</v>
      </c>
      <c r="B15" s="333">
        <v>2022</v>
      </c>
      <c r="C15" s="363">
        <v>2021</v>
      </c>
    </row>
    <row r="16" spans="1:8">
      <c r="A16" s="620" t="s">
        <v>93</v>
      </c>
      <c r="B16" s="147">
        <f>B17+B21</f>
        <v>0</v>
      </c>
      <c r="C16" s="331">
        <f>C17+C21</f>
        <v>0</v>
      </c>
    </row>
    <row r="17" spans="1:3">
      <c r="A17" s="145" t="s">
        <v>197</v>
      </c>
      <c r="B17" s="148">
        <f>B18+B19+B20</f>
        <v>0</v>
      </c>
      <c r="C17" s="148">
        <f>C18+C19+C20</f>
        <v>0</v>
      </c>
    </row>
    <row r="18" spans="1:3">
      <c r="A18" s="143" t="s">
        <v>141</v>
      </c>
      <c r="B18" s="149">
        <v>0</v>
      </c>
      <c r="C18" s="149"/>
    </row>
    <row r="19" spans="1:3">
      <c r="A19" s="143" t="s">
        <v>111</v>
      </c>
      <c r="B19" s="149"/>
      <c r="C19" s="149"/>
    </row>
    <row r="20" spans="1:3">
      <c r="A20" s="143" t="s">
        <v>198</v>
      </c>
      <c r="B20" s="149"/>
      <c r="C20" s="149"/>
    </row>
    <row r="21" spans="1:3">
      <c r="A21" s="146" t="s">
        <v>199</v>
      </c>
      <c r="B21" s="149">
        <f>B22+B23</f>
        <v>0</v>
      </c>
      <c r="C21" s="149">
        <f>C22+C23</f>
        <v>0</v>
      </c>
    </row>
    <row r="22" spans="1:3">
      <c r="A22" s="143" t="s">
        <v>200</v>
      </c>
      <c r="B22" s="149"/>
      <c r="C22" s="149"/>
    </row>
    <row r="23" spans="1:3">
      <c r="A23" s="144" t="s">
        <v>201</v>
      </c>
      <c r="B23" s="150"/>
      <c r="C23" s="150"/>
    </row>
    <row r="24" spans="1:3" ht="18">
      <c r="A24" s="621" t="s">
        <v>94</v>
      </c>
      <c r="B24" s="354" t="s">
        <v>295</v>
      </c>
      <c r="C24" s="281" t="s">
        <v>296</v>
      </c>
    </row>
    <row r="25" spans="1:3">
      <c r="A25" s="622" t="s">
        <v>95</v>
      </c>
      <c r="B25" s="118">
        <f>(B11-B16)+C25</f>
        <v>34740.17</v>
      </c>
      <c r="C25" s="331">
        <f>(C11-C16)+20564.72</f>
        <v>22453.02</v>
      </c>
    </row>
    <row r="26" spans="1:3">
      <c r="A26" s="91" t="s">
        <v>370</v>
      </c>
      <c r="B26" s="39"/>
      <c r="C26" s="39"/>
    </row>
  </sheetData>
  <mergeCells count="7">
    <mergeCell ref="A6:C6"/>
    <mergeCell ref="A7:C7"/>
    <mergeCell ref="A1:C1"/>
    <mergeCell ref="A2:C2"/>
    <mergeCell ref="A3:C3"/>
    <mergeCell ref="A4:C4"/>
    <mergeCell ref="A5:C5"/>
  </mergeCells>
  <pageMargins left="0.25" right="0.25"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I16"/>
  <sheetViews>
    <sheetView topLeftCell="A4" workbookViewId="0">
      <selection activeCell="C11" sqref="C11"/>
    </sheetView>
  </sheetViews>
  <sheetFormatPr defaultRowHeight="15"/>
  <cols>
    <col min="1" max="1" width="11.7109375" customWidth="1"/>
    <col min="2" max="2" width="12.28515625" customWidth="1"/>
    <col min="3" max="3" width="15.140625" customWidth="1"/>
    <col min="4" max="4" width="10.140625" customWidth="1"/>
    <col min="5" max="5" width="10.42578125" customWidth="1"/>
    <col min="6" max="6" width="10.140625" customWidth="1"/>
    <col min="7" max="7" width="23.5703125" customWidth="1"/>
  </cols>
  <sheetData>
    <row r="1" spans="1:9">
      <c r="A1" s="707" t="s">
        <v>174</v>
      </c>
      <c r="B1" s="707"/>
      <c r="C1" s="707"/>
      <c r="D1" s="707"/>
      <c r="E1" s="707"/>
      <c r="F1" s="707"/>
      <c r="G1" s="707"/>
      <c r="H1" s="172"/>
      <c r="I1" s="172"/>
    </row>
    <row r="2" spans="1:9">
      <c r="A2" s="707" t="s">
        <v>176</v>
      </c>
      <c r="B2" s="707"/>
      <c r="C2" s="707"/>
      <c r="D2" s="707"/>
      <c r="E2" s="707"/>
      <c r="F2" s="707"/>
      <c r="G2" s="707"/>
      <c r="H2" s="172"/>
      <c r="I2" s="172"/>
    </row>
    <row r="3" spans="1:9">
      <c r="A3" s="707" t="s">
        <v>175</v>
      </c>
      <c r="B3" s="707"/>
      <c r="C3" s="707"/>
      <c r="D3" s="707"/>
      <c r="E3" s="707"/>
      <c r="F3" s="707"/>
      <c r="G3" s="707"/>
      <c r="H3" s="172"/>
      <c r="I3" s="172"/>
    </row>
    <row r="4" spans="1:9">
      <c r="A4" s="707" t="s">
        <v>177</v>
      </c>
      <c r="B4" s="707"/>
      <c r="C4" s="707"/>
      <c r="D4" s="707"/>
      <c r="E4" s="707"/>
      <c r="F4" s="707"/>
      <c r="G4" s="707"/>
      <c r="H4" s="172"/>
      <c r="I4" s="172"/>
    </row>
    <row r="5" spans="1:9">
      <c r="A5" s="707" t="s">
        <v>178</v>
      </c>
      <c r="B5" s="707"/>
      <c r="C5" s="707"/>
      <c r="D5" s="707"/>
      <c r="E5" s="707"/>
      <c r="F5" s="707"/>
      <c r="G5" s="707"/>
      <c r="H5" s="172"/>
      <c r="I5" s="172"/>
    </row>
    <row r="6" spans="1:9">
      <c r="A6" s="736" t="s">
        <v>180</v>
      </c>
      <c r="B6" s="736"/>
      <c r="C6" s="736"/>
      <c r="D6" s="736"/>
      <c r="E6" s="736"/>
      <c r="F6" s="736"/>
      <c r="G6" s="736"/>
    </row>
    <row r="7" spans="1:9">
      <c r="A7" s="804" t="s">
        <v>371</v>
      </c>
      <c r="B7" s="712"/>
      <c r="C7" s="712"/>
      <c r="D7" s="712"/>
      <c r="E7" s="712"/>
      <c r="F7" s="712"/>
      <c r="G7" s="712"/>
    </row>
    <row r="8" spans="1:9">
      <c r="A8" s="228" t="s">
        <v>242</v>
      </c>
      <c r="B8" s="42"/>
      <c r="C8" s="42"/>
      <c r="D8" s="42"/>
      <c r="E8" s="42"/>
      <c r="F8" s="42"/>
      <c r="G8" s="210">
        <v>1</v>
      </c>
    </row>
    <row r="9" spans="1:9" ht="21" customHeight="1">
      <c r="A9" s="941" t="s">
        <v>96</v>
      </c>
      <c r="B9" s="932" t="s">
        <v>97</v>
      </c>
      <c r="C9" s="934" t="s">
        <v>98</v>
      </c>
      <c r="D9" s="936" t="s">
        <v>99</v>
      </c>
      <c r="E9" s="937"/>
      <c r="F9" s="938"/>
      <c r="G9" s="939" t="s">
        <v>100</v>
      </c>
    </row>
    <row r="10" spans="1:9" ht="18" customHeight="1">
      <c r="A10" s="942"/>
      <c r="B10" s="933"/>
      <c r="C10" s="935"/>
      <c r="D10" s="277">
        <v>2025</v>
      </c>
      <c r="E10" s="277">
        <v>2026</v>
      </c>
      <c r="F10" s="277">
        <v>2027</v>
      </c>
      <c r="G10" s="940"/>
    </row>
    <row r="11" spans="1:9" ht="33.75">
      <c r="A11" s="266" t="s">
        <v>303</v>
      </c>
      <c r="B11" s="266" t="s">
        <v>372</v>
      </c>
      <c r="C11" s="689" t="s">
        <v>304</v>
      </c>
      <c r="D11" s="679">
        <v>40000</v>
      </c>
      <c r="E11" s="680">
        <v>45000</v>
      </c>
      <c r="F11" s="681">
        <v>50000</v>
      </c>
      <c r="G11" s="275" t="s">
        <v>305</v>
      </c>
    </row>
    <row r="12" spans="1:9">
      <c r="A12" s="267"/>
      <c r="B12" s="267"/>
      <c r="C12" s="271"/>
      <c r="D12" s="273"/>
      <c r="E12" s="267"/>
      <c r="F12" s="264"/>
      <c r="G12" s="271"/>
    </row>
    <row r="13" spans="1:9">
      <c r="A13" s="267"/>
      <c r="B13" s="267"/>
      <c r="C13" s="271"/>
      <c r="D13" s="273"/>
      <c r="E13" s="267"/>
      <c r="F13" s="264"/>
      <c r="G13" s="271"/>
    </row>
    <row r="14" spans="1:9">
      <c r="A14" s="268"/>
      <c r="B14" s="267"/>
      <c r="C14" s="271"/>
      <c r="D14" s="273"/>
      <c r="E14" s="267"/>
      <c r="F14" s="264"/>
      <c r="G14" s="276"/>
    </row>
    <row r="15" spans="1:9">
      <c r="A15" s="269"/>
      <c r="B15" s="270"/>
      <c r="C15" s="272"/>
      <c r="D15" s="274"/>
      <c r="E15" s="270"/>
      <c r="F15" s="265"/>
      <c r="G15" s="272"/>
    </row>
    <row r="16" spans="1:9">
      <c r="A16" s="43"/>
      <c r="B16" s="42"/>
      <c r="C16" s="42"/>
      <c r="D16" s="42"/>
      <c r="E16" s="42"/>
      <c r="F16" s="42"/>
      <c r="G16" s="42"/>
    </row>
  </sheetData>
  <mergeCells count="12">
    <mergeCell ref="B9:B10"/>
    <mergeCell ref="C9:C10"/>
    <mergeCell ref="D9:F9"/>
    <mergeCell ref="G9:G10"/>
    <mergeCell ref="A9:A10"/>
    <mergeCell ref="A6:G6"/>
    <mergeCell ref="A7:G7"/>
    <mergeCell ref="A1:G1"/>
    <mergeCell ref="A2:G2"/>
    <mergeCell ref="A3:G3"/>
    <mergeCell ref="A4:G4"/>
    <mergeCell ref="A5:G5"/>
  </mergeCells>
  <pageMargins left="0.25" right="0.25"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N27"/>
  <sheetViews>
    <sheetView workbookViewId="0">
      <selection sqref="A1:D7"/>
    </sheetView>
  </sheetViews>
  <sheetFormatPr defaultRowHeight="15"/>
  <cols>
    <col min="1" max="1" width="50.5703125" customWidth="1"/>
    <col min="2" max="2" width="16.140625" customWidth="1"/>
    <col min="3" max="3" width="56.7109375" customWidth="1"/>
    <col min="4" max="4" width="15.85546875" customWidth="1"/>
  </cols>
  <sheetData>
    <row r="1" spans="1:14">
      <c r="A1" s="859" t="s">
        <v>174</v>
      </c>
      <c r="B1" s="859"/>
      <c r="C1" s="859"/>
      <c r="D1" s="859"/>
      <c r="E1" s="211"/>
      <c r="F1" s="211"/>
      <c r="G1" s="211"/>
      <c r="H1" s="211"/>
      <c r="I1" s="211"/>
      <c r="J1" s="211"/>
      <c r="K1" s="211"/>
      <c r="L1" s="211"/>
      <c r="M1" s="211"/>
      <c r="N1" s="211"/>
    </row>
    <row r="2" spans="1:14">
      <c r="A2" s="859" t="s">
        <v>176</v>
      </c>
      <c r="B2" s="859"/>
      <c r="C2" s="859"/>
      <c r="D2" s="859"/>
      <c r="E2" s="211"/>
      <c r="F2" s="211"/>
      <c r="G2" s="211"/>
      <c r="H2" s="211"/>
      <c r="I2" s="211"/>
      <c r="J2" s="211"/>
      <c r="K2" s="211"/>
      <c r="L2" s="211"/>
      <c r="M2" s="211"/>
      <c r="N2" s="211"/>
    </row>
    <row r="3" spans="1:14">
      <c r="A3" s="859" t="s">
        <v>175</v>
      </c>
      <c r="B3" s="859"/>
      <c r="C3" s="859"/>
      <c r="D3" s="859"/>
      <c r="E3" s="211"/>
      <c r="F3" s="211"/>
      <c r="G3" s="211"/>
      <c r="H3" s="211"/>
      <c r="I3" s="211"/>
      <c r="J3" s="211"/>
      <c r="K3" s="211"/>
      <c r="L3" s="211"/>
      <c r="M3" s="211"/>
      <c r="N3" s="211"/>
    </row>
    <row r="4" spans="1:14">
      <c r="A4" s="859" t="s">
        <v>177</v>
      </c>
      <c r="B4" s="859"/>
      <c r="C4" s="859"/>
      <c r="D4" s="859"/>
      <c r="E4" s="211"/>
      <c r="F4" s="211"/>
      <c r="G4" s="211"/>
      <c r="H4" s="211"/>
      <c r="I4" s="211"/>
      <c r="J4" s="211"/>
      <c r="K4" s="211"/>
      <c r="L4" s="211"/>
      <c r="M4" s="211"/>
      <c r="N4" s="211"/>
    </row>
    <row r="5" spans="1:14">
      <c r="A5" s="859" t="s">
        <v>178</v>
      </c>
      <c r="B5" s="859"/>
      <c r="C5" s="859"/>
      <c r="D5" s="859"/>
      <c r="E5" s="211"/>
      <c r="F5" s="211"/>
      <c r="G5" s="211"/>
      <c r="H5" s="211"/>
      <c r="I5" s="211"/>
      <c r="J5" s="211"/>
      <c r="K5" s="211"/>
      <c r="L5" s="211"/>
      <c r="M5" s="211"/>
      <c r="N5" s="211"/>
    </row>
    <row r="6" spans="1:14">
      <c r="A6" s="736" t="s">
        <v>243</v>
      </c>
      <c r="B6" s="736"/>
      <c r="C6" s="736"/>
      <c r="D6" s="736"/>
    </row>
    <row r="7" spans="1:14">
      <c r="A7" s="713" t="s">
        <v>373</v>
      </c>
      <c r="B7" s="736"/>
      <c r="C7" s="736"/>
      <c r="D7" s="736"/>
    </row>
    <row r="8" spans="1:14">
      <c r="A8" s="228" t="s">
        <v>244</v>
      </c>
      <c r="B8" s="44"/>
      <c r="C8" s="44"/>
      <c r="D8" s="210">
        <v>1</v>
      </c>
    </row>
    <row r="9" spans="1:14">
      <c r="A9" s="943" t="s">
        <v>102</v>
      </c>
      <c r="B9" s="944"/>
      <c r="C9" s="945" t="s">
        <v>103</v>
      </c>
      <c r="D9" s="946"/>
    </row>
    <row r="10" spans="1:14">
      <c r="A10" s="235" t="s">
        <v>104</v>
      </c>
      <c r="B10" s="236" t="s">
        <v>105</v>
      </c>
      <c r="C10" s="244" t="s">
        <v>104</v>
      </c>
      <c r="D10" s="245" t="s">
        <v>105</v>
      </c>
    </row>
    <row r="11" spans="1:14">
      <c r="A11" s="599" t="s">
        <v>266</v>
      </c>
      <c r="B11" s="240">
        <v>75000</v>
      </c>
      <c r="C11" s="263" t="s">
        <v>202</v>
      </c>
      <c r="D11" s="242">
        <v>75000</v>
      </c>
    </row>
    <row r="12" spans="1:14">
      <c r="A12" s="601" t="s">
        <v>207</v>
      </c>
      <c r="B12" s="241">
        <v>75000</v>
      </c>
      <c r="C12" s="690" t="s">
        <v>202</v>
      </c>
      <c r="D12" s="241">
        <v>75000</v>
      </c>
    </row>
    <row r="13" spans="1:14" ht="15" customHeight="1">
      <c r="A13" s="600" t="s">
        <v>265</v>
      </c>
      <c r="B13" s="241">
        <v>55000</v>
      </c>
      <c r="C13" s="682" t="s">
        <v>306</v>
      </c>
      <c r="D13" s="241">
        <v>55000</v>
      </c>
    </row>
    <row r="14" spans="1:14">
      <c r="A14" s="237" t="s">
        <v>106</v>
      </c>
      <c r="B14" s="238">
        <f>B11+B12+B13</f>
        <v>205000</v>
      </c>
      <c r="C14" s="239" t="s">
        <v>106</v>
      </c>
      <c r="D14" s="246">
        <f>D11+D12+D13</f>
        <v>205000</v>
      </c>
    </row>
    <row r="15" spans="1:14">
      <c r="A15" s="947"/>
      <c r="B15" s="947"/>
      <c r="C15" s="948"/>
      <c r="D15" s="757"/>
    </row>
    <row r="16" spans="1:14">
      <c r="A16" s="944" t="s">
        <v>107</v>
      </c>
      <c r="B16" s="944"/>
      <c r="C16" s="945" t="s">
        <v>103</v>
      </c>
      <c r="D16" s="946"/>
    </row>
    <row r="17" spans="1:4">
      <c r="A17" s="235" t="s">
        <v>104</v>
      </c>
      <c r="B17" s="236" t="s">
        <v>105</v>
      </c>
      <c r="C17" s="261" t="s">
        <v>104</v>
      </c>
      <c r="D17" s="243" t="s">
        <v>105</v>
      </c>
    </row>
    <row r="18" spans="1:4" ht="22.5">
      <c r="A18" s="247" t="s">
        <v>206</v>
      </c>
      <c r="B18" s="256">
        <v>217000</v>
      </c>
      <c r="C18" s="260" t="s">
        <v>264</v>
      </c>
      <c r="D18" s="252">
        <v>217000</v>
      </c>
    </row>
    <row r="19" spans="1:4" ht="22.5">
      <c r="A19" s="248" t="s">
        <v>203</v>
      </c>
      <c r="B19" s="257">
        <v>176700</v>
      </c>
      <c r="C19" s="260" t="s">
        <v>264</v>
      </c>
      <c r="D19" s="253">
        <v>176700</v>
      </c>
    </row>
    <row r="20" spans="1:4" ht="15" customHeight="1">
      <c r="A20" s="249" t="s">
        <v>204</v>
      </c>
      <c r="B20" s="258">
        <v>150000</v>
      </c>
      <c r="C20" s="260" t="s">
        <v>264</v>
      </c>
      <c r="D20" s="254">
        <v>150000</v>
      </c>
    </row>
    <row r="21" spans="1:4" ht="22.5">
      <c r="A21" s="250" t="s">
        <v>205</v>
      </c>
      <c r="B21" s="259">
        <v>800000</v>
      </c>
      <c r="C21" s="260" t="s">
        <v>264</v>
      </c>
      <c r="D21" s="255">
        <v>800000</v>
      </c>
    </row>
    <row r="22" spans="1:4" ht="15" customHeight="1">
      <c r="A22" s="237" t="s">
        <v>106</v>
      </c>
      <c r="B22" s="251">
        <f>B18+B19+B20+B21</f>
        <v>1343700</v>
      </c>
      <c r="C22" s="623" t="s">
        <v>106</v>
      </c>
      <c r="D22" s="262">
        <f>D18+D19+D20+D21</f>
        <v>1343700</v>
      </c>
    </row>
    <row r="23" spans="1:4">
      <c r="A23" s="152" t="s">
        <v>101</v>
      </c>
      <c r="B23" s="153">
        <f>B14+B22</f>
        <v>1548700</v>
      </c>
      <c r="C23" s="156" t="s">
        <v>101</v>
      </c>
      <c r="D23" s="262">
        <f>D14+D22</f>
        <v>1548700</v>
      </c>
    </row>
    <row r="24" spans="1:4">
      <c r="A24" s="228" t="s">
        <v>374</v>
      </c>
      <c r="B24" s="44"/>
      <c r="C24" s="44"/>
      <c r="D24" s="44"/>
    </row>
    <row r="25" spans="1:4">
      <c r="A25" s="44" t="s">
        <v>108</v>
      </c>
      <c r="B25" s="44"/>
      <c r="C25" s="44"/>
      <c r="D25" s="44"/>
    </row>
    <row r="26" spans="1:4">
      <c r="A26" s="44"/>
      <c r="B26" s="44"/>
      <c r="C26" s="44"/>
      <c r="D26" s="44"/>
    </row>
    <row r="27" spans="1:4">
      <c r="A27" s="45"/>
      <c r="B27" s="44"/>
      <c r="C27" s="44"/>
      <c r="D27" s="44"/>
    </row>
  </sheetData>
  <mergeCells count="13">
    <mergeCell ref="A9:B9"/>
    <mergeCell ref="C9:D9"/>
    <mergeCell ref="A16:B16"/>
    <mergeCell ref="C16:D16"/>
    <mergeCell ref="A15:B15"/>
    <mergeCell ref="C15:D15"/>
    <mergeCell ref="A6:D6"/>
    <mergeCell ref="A7:D7"/>
    <mergeCell ref="A1:D1"/>
    <mergeCell ref="A2:D2"/>
    <mergeCell ref="A3:D3"/>
    <mergeCell ref="A4:D4"/>
    <mergeCell ref="A5:D5"/>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dimension ref="A1:N20"/>
  <sheetViews>
    <sheetView tabSelected="1" workbookViewId="0">
      <selection activeCell="A36" sqref="A36"/>
    </sheetView>
  </sheetViews>
  <sheetFormatPr defaultRowHeight="15"/>
  <cols>
    <col min="1" max="1" width="54.42578125" customWidth="1"/>
    <col min="2" max="2" width="36.42578125" customWidth="1"/>
  </cols>
  <sheetData>
    <row r="1" spans="1:14">
      <c r="A1" s="859" t="s">
        <v>174</v>
      </c>
      <c r="B1" s="859"/>
      <c r="C1" s="211"/>
      <c r="D1" s="211"/>
      <c r="E1" s="211"/>
      <c r="F1" s="211"/>
      <c r="G1" s="211"/>
      <c r="H1" s="211"/>
      <c r="I1" s="211"/>
      <c r="J1" s="211"/>
      <c r="K1" s="211"/>
      <c r="L1" s="211"/>
      <c r="M1" s="211"/>
      <c r="N1" s="211"/>
    </row>
    <row r="2" spans="1:14">
      <c r="A2" s="859" t="s">
        <v>176</v>
      </c>
      <c r="B2" s="859"/>
      <c r="C2" s="211"/>
      <c r="D2" s="211"/>
      <c r="E2" s="211"/>
      <c r="F2" s="211"/>
      <c r="G2" s="211"/>
      <c r="H2" s="211"/>
      <c r="I2" s="211"/>
      <c r="J2" s="211"/>
      <c r="K2" s="211"/>
      <c r="L2" s="211"/>
      <c r="M2" s="211"/>
      <c r="N2" s="211"/>
    </row>
    <row r="3" spans="1:14">
      <c r="A3" s="859" t="s">
        <v>175</v>
      </c>
      <c r="B3" s="859"/>
      <c r="C3" s="211"/>
      <c r="D3" s="211"/>
      <c r="E3" s="211"/>
      <c r="F3" s="211"/>
      <c r="G3" s="211"/>
      <c r="H3" s="211"/>
      <c r="I3" s="211"/>
      <c r="J3" s="211"/>
      <c r="K3" s="211"/>
      <c r="L3" s="211"/>
      <c r="M3" s="211"/>
      <c r="N3" s="211"/>
    </row>
    <row r="4" spans="1:14">
      <c r="A4" s="859" t="s">
        <v>177</v>
      </c>
      <c r="B4" s="859"/>
      <c r="C4" s="211"/>
      <c r="D4" s="211"/>
      <c r="E4" s="211"/>
      <c r="F4" s="211"/>
      <c r="G4" s="211"/>
      <c r="H4" s="211"/>
      <c r="I4" s="211"/>
      <c r="J4" s="211"/>
      <c r="K4" s="211"/>
      <c r="L4" s="211"/>
      <c r="M4" s="211"/>
      <c r="N4" s="211"/>
    </row>
    <row r="5" spans="1:14">
      <c r="A5" s="859" t="s">
        <v>178</v>
      </c>
      <c r="B5" s="859"/>
      <c r="C5" s="211"/>
      <c r="D5" s="211"/>
      <c r="E5" s="211"/>
      <c r="F5" s="211"/>
      <c r="G5" s="211"/>
      <c r="H5" s="211"/>
      <c r="I5" s="211"/>
      <c r="J5" s="211"/>
      <c r="K5" s="211"/>
      <c r="L5" s="211"/>
      <c r="M5" s="211"/>
      <c r="N5" s="211"/>
    </row>
    <row r="6" spans="1:14">
      <c r="A6" s="736" t="s">
        <v>243</v>
      </c>
      <c r="B6" s="736"/>
      <c r="C6" s="691"/>
      <c r="D6" s="691"/>
      <c r="E6" s="691"/>
      <c r="F6" s="691"/>
      <c r="G6" s="691"/>
      <c r="H6" s="691"/>
      <c r="I6" s="691"/>
      <c r="J6" s="691"/>
      <c r="K6" s="691"/>
      <c r="L6" s="691"/>
      <c r="M6" s="691"/>
      <c r="N6" s="691"/>
    </row>
    <row r="7" spans="1:14">
      <c r="A7" s="949" t="s">
        <v>375</v>
      </c>
      <c r="B7" s="949"/>
      <c r="C7" s="693"/>
      <c r="D7" s="693"/>
      <c r="E7" s="693"/>
      <c r="F7" s="693"/>
      <c r="G7" s="693"/>
      <c r="H7" s="693"/>
      <c r="I7" s="693"/>
      <c r="J7" s="693"/>
      <c r="K7" s="692"/>
      <c r="L7" s="692"/>
      <c r="M7" s="692"/>
      <c r="N7" s="692"/>
    </row>
    <row r="8" spans="1:14">
      <c r="A8" s="693"/>
      <c r="B8" s="693"/>
      <c r="C8" s="693"/>
      <c r="D8" s="693"/>
      <c r="E8" s="693"/>
      <c r="F8" s="693"/>
      <c r="G8" s="693"/>
      <c r="H8" s="693"/>
      <c r="I8" s="693"/>
      <c r="J8" s="693"/>
      <c r="K8" s="692"/>
      <c r="L8" s="692"/>
      <c r="M8" s="692"/>
      <c r="N8" s="692"/>
    </row>
    <row r="9" spans="1:14">
      <c r="A9" s="705" t="s">
        <v>379</v>
      </c>
      <c r="B9" s="706"/>
    </row>
    <row r="10" spans="1:14">
      <c r="A10" s="704" t="s">
        <v>376</v>
      </c>
      <c r="B10" s="704" t="s">
        <v>377</v>
      </c>
    </row>
    <row r="11" spans="1:14">
      <c r="A11" s="700" t="s">
        <v>378</v>
      </c>
      <c r="B11" s="701">
        <v>3982547.29</v>
      </c>
    </row>
    <row r="12" spans="1:14">
      <c r="A12" s="700" t="s">
        <v>380</v>
      </c>
      <c r="B12" s="701">
        <f>-3558847.29+170000</f>
        <v>-3388847.29</v>
      </c>
    </row>
    <row r="13" spans="1:14">
      <c r="A13" s="700" t="s">
        <v>381</v>
      </c>
      <c r="B13" s="701">
        <v>-170000</v>
      </c>
    </row>
    <row r="14" spans="1:14">
      <c r="A14" s="702" t="s">
        <v>382</v>
      </c>
      <c r="B14" s="703">
        <f>B11+B12+B13</f>
        <v>423700</v>
      </c>
    </row>
    <row r="15" spans="1:14">
      <c r="A15" s="700" t="s">
        <v>383</v>
      </c>
      <c r="B15" s="701">
        <v>0</v>
      </c>
    </row>
    <row r="16" spans="1:14">
      <c r="A16" s="702" t="s">
        <v>384</v>
      </c>
      <c r="B16" s="703">
        <f>B14+B15</f>
        <v>423700</v>
      </c>
    </row>
    <row r="17" spans="1:2">
      <c r="A17" s="702" t="s">
        <v>385</v>
      </c>
      <c r="B17" s="703">
        <f>B18+B19</f>
        <v>254220</v>
      </c>
    </row>
    <row r="18" spans="1:2">
      <c r="A18" s="700" t="s">
        <v>386</v>
      </c>
      <c r="B18" s="701">
        <f>B16*0.6</f>
        <v>254220</v>
      </c>
    </row>
    <row r="19" spans="1:2">
      <c r="A19" s="700" t="s">
        <v>387</v>
      </c>
      <c r="B19" s="701">
        <v>0</v>
      </c>
    </row>
    <row r="20" spans="1:2">
      <c r="A20" s="702" t="s">
        <v>388</v>
      </c>
      <c r="B20" s="703">
        <f>B16-B17</f>
        <v>169480</v>
      </c>
    </row>
  </sheetData>
  <mergeCells count="7">
    <mergeCell ref="A6:B6"/>
    <mergeCell ref="A7:B7"/>
    <mergeCell ref="A1:B1"/>
    <mergeCell ref="A2:B2"/>
    <mergeCell ref="A3:B3"/>
    <mergeCell ref="A4:B4"/>
    <mergeCell ref="A5:B5"/>
  </mergeCells>
  <pageMargins left="0.51181102362204722" right="0.5118110236220472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R45"/>
  <sheetViews>
    <sheetView workbookViewId="0">
      <selection activeCell="J29" sqref="J29"/>
    </sheetView>
  </sheetViews>
  <sheetFormatPr defaultRowHeight="15"/>
  <cols>
    <col min="2" max="2" width="7.7109375" customWidth="1"/>
    <col min="3" max="3" width="5" customWidth="1"/>
    <col min="4" max="4" width="6.7109375" customWidth="1"/>
    <col min="5" max="5" width="6.28515625" customWidth="1"/>
    <col min="6" max="6" width="14.28515625" customWidth="1"/>
    <col min="7" max="7" width="13" customWidth="1"/>
    <col min="8" max="8" width="4.5703125" customWidth="1"/>
    <col min="9" max="9" width="5" customWidth="1"/>
    <col min="10" max="10" width="13.85546875" customWidth="1"/>
    <col min="11" max="11" width="9.5703125" customWidth="1"/>
    <col min="12" max="12" width="7" customWidth="1"/>
    <col min="13" max="13" width="5.85546875" customWidth="1"/>
    <col min="14" max="14" width="10" customWidth="1"/>
    <col min="15" max="15" width="13.140625" customWidth="1"/>
    <col min="16" max="16" width="10.42578125" customWidth="1"/>
    <col min="17" max="17" width="12.140625" customWidth="1"/>
  </cols>
  <sheetData>
    <row r="1" spans="1:18">
      <c r="A1" s="707" t="s">
        <v>174</v>
      </c>
      <c r="B1" s="707"/>
      <c r="C1" s="707"/>
      <c r="D1" s="707"/>
      <c r="E1" s="707"/>
      <c r="F1" s="707"/>
      <c r="G1" s="707"/>
      <c r="H1" s="707"/>
      <c r="I1" s="707"/>
      <c r="J1" s="707"/>
      <c r="K1" s="707"/>
      <c r="L1" s="707"/>
      <c r="M1" s="707"/>
      <c r="N1" s="707"/>
      <c r="O1" s="707"/>
      <c r="P1" s="707"/>
    </row>
    <row r="2" spans="1:18">
      <c r="A2" s="707" t="s">
        <v>176</v>
      </c>
      <c r="B2" s="707"/>
      <c r="C2" s="707"/>
      <c r="D2" s="707"/>
      <c r="E2" s="707"/>
      <c r="F2" s="707"/>
      <c r="G2" s="707"/>
      <c r="H2" s="707"/>
      <c r="I2" s="707"/>
      <c r="J2" s="707"/>
      <c r="K2" s="707"/>
      <c r="L2" s="707"/>
      <c r="M2" s="707"/>
      <c r="N2" s="707"/>
      <c r="O2" s="707"/>
      <c r="P2" s="707"/>
    </row>
    <row r="3" spans="1:18">
      <c r="A3" s="707" t="s">
        <v>175</v>
      </c>
      <c r="B3" s="707"/>
      <c r="C3" s="707"/>
      <c r="D3" s="707"/>
      <c r="E3" s="707"/>
      <c r="F3" s="707"/>
      <c r="G3" s="707"/>
      <c r="H3" s="707"/>
      <c r="I3" s="707"/>
      <c r="J3" s="707"/>
      <c r="K3" s="707"/>
      <c r="L3" s="707"/>
      <c r="M3" s="707"/>
      <c r="N3" s="707"/>
      <c r="O3" s="707"/>
      <c r="P3" s="707"/>
    </row>
    <row r="4" spans="1:18">
      <c r="A4" s="707" t="s">
        <v>177</v>
      </c>
      <c r="B4" s="707"/>
      <c r="C4" s="707"/>
      <c r="D4" s="707"/>
      <c r="E4" s="707"/>
      <c r="F4" s="707"/>
      <c r="G4" s="707"/>
      <c r="H4" s="707"/>
      <c r="I4" s="707"/>
      <c r="J4" s="707"/>
      <c r="K4" s="707"/>
      <c r="L4" s="707"/>
      <c r="M4" s="707"/>
      <c r="N4" s="707"/>
      <c r="O4" s="707"/>
      <c r="P4" s="707"/>
    </row>
    <row r="5" spans="1:18">
      <c r="A5" s="707" t="s">
        <v>178</v>
      </c>
      <c r="B5" s="707"/>
      <c r="C5" s="707"/>
      <c r="D5" s="707"/>
      <c r="E5" s="707"/>
      <c r="F5" s="707"/>
      <c r="G5" s="707"/>
      <c r="H5" s="707"/>
      <c r="I5" s="707"/>
      <c r="J5" s="707"/>
      <c r="K5" s="707"/>
      <c r="L5" s="707"/>
      <c r="M5" s="707"/>
      <c r="N5" s="707"/>
      <c r="O5" s="707"/>
      <c r="P5" s="707"/>
    </row>
    <row r="6" spans="1:18">
      <c r="A6" s="736" t="s">
        <v>180</v>
      </c>
      <c r="B6" s="736"/>
      <c r="C6" s="736"/>
      <c r="D6" s="736"/>
      <c r="E6" s="736"/>
      <c r="F6" s="736"/>
      <c r="G6" s="736"/>
      <c r="H6" s="736"/>
      <c r="I6" s="736"/>
      <c r="J6" s="736"/>
      <c r="K6" s="736"/>
      <c r="L6" s="736"/>
      <c r="M6" s="736"/>
      <c r="N6" s="736"/>
      <c r="O6" s="736"/>
      <c r="P6" s="736"/>
    </row>
    <row r="7" spans="1:18">
      <c r="A7" s="714">
        <v>2025</v>
      </c>
      <c r="B7" s="714"/>
      <c r="C7" s="714"/>
      <c r="D7" s="714"/>
      <c r="E7" s="714"/>
      <c r="F7" s="714"/>
      <c r="G7" s="714"/>
      <c r="H7" s="714"/>
      <c r="I7" s="714"/>
      <c r="J7" s="714"/>
      <c r="K7" s="714"/>
      <c r="L7" s="714"/>
      <c r="M7" s="714"/>
      <c r="N7" s="714"/>
      <c r="O7" s="714"/>
      <c r="P7" s="714"/>
    </row>
    <row r="8" spans="1:18">
      <c r="A8" s="736" t="s">
        <v>182</v>
      </c>
      <c r="B8" s="736"/>
      <c r="C8" s="736"/>
      <c r="D8" s="736"/>
      <c r="E8" s="736"/>
      <c r="F8" s="736"/>
      <c r="G8" s="736"/>
      <c r="H8" s="736"/>
      <c r="I8" s="736"/>
      <c r="J8" s="736"/>
      <c r="K8" s="736"/>
      <c r="L8" s="736"/>
      <c r="M8" s="736"/>
      <c r="N8" s="736"/>
      <c r="O8" s="736"/>
      <c r="P8" s="736"/>
    </row>
    <row r="9" spans="1:18">
      <c r="B9" s="3"/>
      <c r="C9" s="3"/>
      <c r="D9" s="3"/>
      <c r="E9" s="3"/>
      <c r="F9" s="3"/>
      <c r="G9" s="3"/>
      <c r="H9" s="3"/>
      <c r="I9" s="3"/>
      <c r="J9" s="3"/>
      <c r="K9" s="3"/>
      <c r="L9" s="3"/>
      <c r="M9" s="3"/>
      <c r="N9" s="100"/>
      <c r="P9" s="606">
        <v>1</v>
      </c>
    </row>
    <row r="10" spans="1:18" ht="27" customHeight="1">
      <c r="A10" s="739" t="s">
        <v>0</v>
      </c>
      <c r="B10" s="739"/>
      <c r="C10" s="740"/>
      <c r="D10" s="743" t="s">
        <v>1</v>
      </c>
      <c r="E10" s="744"/>
      <c r="F10" s="328" t="s">
        <v>219</v>
      </c>
      <c r="G10" s="329" t="s">
        <v>250</v>
      </c>
      <c r="H10" s="745" t="s">
        <v>313</v>
      </c>
      <c r="I10" s="746"/>
      <c r="J10" s="40" t="s">
        <v>2</v>
      </c>
      <c r="K10" s="710" t="s">
        <v>283</v>
      </c>
      <c r="L10" s="743" t="s">
        <v>3</v>
      </c>
      <c r="M10" s="744"/>
      <c r="N10" s="749" t="s">
        <v>314</v>
      </c>
      <c r="O10" s="330" t="s">
        <v>3</v>
      </c>
      <c r="P10" s="737" t="s">
        <v>315</v>
      </c>
      <c r="Q10" s="549"/>
      <c r="R10" s="772"/>
    </row>
    <row r="11" spans="1:18">
      <c r="A11" s="741"/>
      <c r="B11" s="741"/>
      <c r="C11" s="742"/>
      <c r="D11" s="751">
        <v>2022</v>
      </c>
      <c r="E11" s="752"/>
      <c r="F11" s="428">
        <v>2023</v>
      </c>
      <c r="G11" s="428">
        <v>2024</v>
      </c>
      <c r="H11" s="711"/>
      <c r="I11" s="747"/>
      <c r="J11" s="428">
        <v>2025</v>
      </c>
      <c r="K11" s="748"/>
      <c r="L11" s="751">
        <v>2026</v>
      </c>
      <c r="M11" s="752"/>
      <c r="N11" s="750"/>
      <c r="O11" s="502">
        <v>2027</v>
      </c>
      <c r="P11" s="738"/>
      <c r="Q11" s="550"/>
      <c r="R11" s="772"/>
    </row>
    <row r="12" spans="1:18">
      <c r="A12" s="723" t="s">
        <v>17</v>
      </c>
      <c r="B12" s="723"/>
      <c r="C12" s="723"/>
      <c r="D12" s="753">
        <f>D13+D14+D15+D16+D17+D18</f>
        <v>27860617.051035997</v>
      </c>
      <c r="E12" s="753"/>
      <c r="F12" s="479">
        <f>F13+F14+F15+F16+F17+F18</f>
        <v>28532964.873341996</v>
      </c>
      <c r="G12" s="479">
        <f>G13+G14+G15+G16+G17+G18</f>
        <v>29393258.529757999</v>
      </c>
      <c r="H12" s="754">
        <f>(F12-D12)/D12</f>
        <v>2.4132553169026041E-2</v>
      </c>
      <c r="I12" s="754"/>
      <c r="J12" s="559">
        <f>J13+J14+J15+J16+J17+J18</f>
        <v>33761857.503400706</v>
      </c>
      <c r="K12" s="557">
        <f>(J12-G12)/G12</f>
        <v>0.14862588199331142</v>
      </c>
      <c r="L12" s="755">
        <f>L13+L14+L15+L16+L17+L18</f>
        <v>35671319.899589077</v>
      </c>
      <c r="M12" s="756"/>
      <c r="N12" s="555">
        <f>(L12-J12)/J12</f>
        <v>5.6556793298355633E-2</v>
      </c>
      <c r="O12" s="569">
        <f>O13+O14+O15+O16+O17+O18</f>
        <v>37733163.899565376</v>
      </c>
      <c r="P12" s="448">
        <f>(O12-L12)/L12</f>
        <v>5.7801169280535976E-2</v>
      </c>
      <c r="Q12" s="551"/>
      <c r="R12" s="552"/>
    </row>
    <row r="13" spans="1:18">
      <c r="A13" s="757" t="s">
        <v>4</v>
      </c>
      <c r="B13" s="757"/>
      <c r="C13" s="758"/>
      <c r="D13" s="759">
        <f>' 2.1 a'!C15*0.9614</f>
        <v>1455016.5435959999</v>
      </c>
      <c r="E13" s="760"/>
      <c r="F13" s="528">
        <f>' 2.1 a'!D15*0.9298</f>
        <v>1779260.8541519998</v>
      </c>
      <c r="G13" s="529">
        <f>' 2.1 a'!F15*0.9298</f>
        <v>1998605.0999999999</v>
      </c>
      <c r="H13" s="761">
        <f>(F13-D13)/D13</f>
        <v>0.22284578961188056</v>
      </c>
      <c r="I13" s="762"/>
      <c r="J13" s="560">
        <f>' 2.1 a'!H15*0.9485</f>
        <v>2295370</v>
      </c>
      <c r="K13" s="465">
        <f>(J13-G13)/G13</f>
        <v>0.14848601156876873</v>
      </c>
      <c r="L13" s="763">
        <f>' 2.1 a'!J15*0.9458</f>
        <v>2421247.9999999995</v>
      </c>
      <c r="M13" s="763"/>
      <c r="N13" s="555">
        <f>(L13-J13)/J13</f>
        <v>5.483996044210717E-2</v>
      </c>
      <c r="O13" s="562">
        <f>' 2.1 a'!L15*0.9458</f>
        <v>2558388.9999999995</v>
      </c>
      <c r="P13" s="673">
        <f>(O13-L13)/L13</f>
        <v>5.6640625000000014E-2</v>
      </c>
      <c r="Q13" s="553"/>
      <c r="R13" s="552"/>
    </row>
    <row r="14" spans="1:18">
      <c r="A14" s="757" t="s">
        <v>5</v>
      </c>
      <c r="B14" s="757"/>
      <c r="C14" s="758"/>
      <c r="D14" s="759">
        <f>' 2.1 a'!C16*0.9614</f>
        <v>127261.498628</v>
      </c>
      <c r="E14" s="760"/>
      <c r="F14" s="528">
        <f>' 2.1 a'!D16*0.9298</f>
        <v>218834.641064</v>
      </c>
      <c r="G14" s="529">
        <f>' 2.1 a'!F16*0.9298</f>
        <v>148768</v>
      </c>
      <c r="H14" s="764">
        <f t="shared" ref="H14:H18" si="0">(F14-D14)/D14</f>
        <v>0.71956674582057867</v>
      </c>
      <c r="I14" s="765"/>
      <c r="J14" s="560">
        <f>' 2.1 a'!H16*0.9485</f>
        <v>170730.00000000006</v>
      </c>
      <c r="K14" s="465">
        <f t="shared" ref="K14:K18" si="1">(J14-G14)/G14</f>
        <v>0.14762583351258374</v>
      </c>
      <c r="L14" s="763">
        <f>' 2.1 a'!J16*0.9458</f>
        <v>184431.00000000006</v>
      </c>
      <c r="M14" s="763"/>
      <c r="N14" s="465">
        <f t="shared" ref="N14:N24" si="2">(L14-J14)/J14</f>
        <v>8.024951678088206E-2</v>
      </c>
      <c r="O14" s="562">
        <f>' 2.1 a'!L16*0.9458</f>
        <v>198618.00000000003</v>
      </c>
      <c r="P14" s="449">
        <f t="shared" ref="P14:P25" si="3">(O14-L14)/L14</f>
        <v>7.6923076923076747E-2</v>
      </c>
      <c r="Q14" s="553"/>
      <c r="R14" s="552"/>
    </row>
    <row r="15" spans="1:18">
      <c r="A15" s="757" t="s">
        <v>6</v>
      </c>
      <c r="B15" s="757"/>
      <c r="C15" s="758"/>
      <c r="D15" s="759">
        <f>' 2.1 a'!C17*0.9614</f>
        <v>1063953.422488</v>
      </c>
      <c r="E15" s="760"/>
      <c r="F15" s="528">
        <f>' 2.1 a'!D17*0.9298</f>
        <v>1067568.3544239998</v>
      </c>
      <c r="G15" s="529">
        <f>' 2.1 a'!F17*0.9298</f>
        <v>963272.79999999993</v>
      </c>
      <c r="H15" s="764">
        <f t="shared" si="0"/>
        <v>3.3976411557062754E-3</v>
      </c>
      <c r="I15" s="765"/>
      <c r="J15" s="560">
        <f>' 2.1 a'!H17*0.9485</f>
        <v>1105002.5000000002</v>
      </c>
      <c r="K15" s="465">
        <f t="shared" si="1"/>
        <v>0.14713350153767479</v>
      </c>
      <c r="L15" s="763">
        <f>' 2.1 a'!J17*0.9458</f>
        <v>1165225.6000000001</v>
      </c>
      <c r="M15" s="763"/>
      <c r="N15" s="465">
        <f t="shared" si="2"/>
        <v>5.4500419682308274E-2</v>
      </c>
      <c r="O15" s="562">
        <f>' 2.1 a'!L17*0.9458</f>
        <v>1229540</v>
      </c>
      <c r="P15" s="449">
        <f t="shared" si="3"/>
        <v>5.5194805194805109E-2</v>
      </c>
      <c r="Q15" s="553"/>
      <c r="R15" s="552"/>
    </row>
    <row r="16" spans="1:18">
      <c r="A16" s="757" t="s">
        <v>7</v>
      </c>
      <c r="B16" s="757"/>
      <c r="C16" s="758"/>
      <c r="D16" s="759">
        <f>' 2.1 a'!C18*0.9614</f>
        <v>22214.339136000002</v>
      </c>
      <c r="E16" s="760"/>
      <c r="F16" s="528">
        <f>' 2.1 a'!D18*0.9298</f>
        <v>23879.848843999996</v>
      </c>
      <c r="G16" s="529">
        <f>' 2.1 a'!F18*0.9298</f>
        <v>25104.6</v>
      </c>
      <c r="H16" s="764">
        <f t="shared" si="0"/>
        <v>7.4974533241950497E-2</v>
      </c>
      <c r="I16" s="765"/>
      <c r="J16" s="560">
        <f>' 2.1 a'!H18*0.9485</f>
        <v>28455.000000000004</v>
      </c>
      <c r="K16" s="465">
        <f t="shared" si="1"/>
        <v>0.13345761334576153</v>
      </c>
      <c r="L16" s="763">
        <f>' 2.1 a'!J18*0.9458</f>
        <v>30265.599999999999</v>
      </c>
      <c r="M16" s="763"/>
      <c r="N16" s="465">
        <f t="shared" si="2"/>
        <v>6.3630293445791408E-2</v>
      </c>
      <c r="O16" s="562">
        <f>' 2.1 a'!L18*0.9458</f>
        <v>32157.199999999993</v>
      </c>
      <c r="P16" s="449">
        <f t="shared" si="3"/>
        <v>6.2499999999999833E-2</v>
      </c>
      <c r="Q16" s="553"/>
      <c r="R16" s="552"/>
    </row>
    <row r="17" spans="1:18">
      <c r="A17" s="757" t="s">
        <v>8</v>
      </c>
      <c r="B17" s="757"/>
      <c r="C17" s="758"/>
      <c r="D17" s="759">
        <f>' 2.1 a'!C19*0.9614</f>
        <v>25189226.988529999</v>
      </c>
      <c r="E17" s="760"/>
      <c r="F17" s="528">
        <f>' 2.1 a'!D19*0.9298</f>
        <v>25434525.880535997</v>
      </c>
      <c r="G17" s="529">
        <f>' 2.1 a'!F19*0.9298</f>
        <v>26253974.789758001</v>
      </c>
      <c r="H17" s="764">
        <f t="shared" si="0"/>
        <v>9.7382461207601301E-3</v>
      </c>
      <c r="I17" s="765"/>
      <c r="J17" s="560">
        <f>' 2.1 a'!H19*0.9485</f>
        <v>30157557.499610379</v>
      </c>
      <c r="K17" s="465">
        <f t="shared" si="1"/>
        <v>0.14868539872961312</v>
      </c>
      <c r="L17" s="763">
        <f>' 2.1 a'!J19*0.9458</f>
        <v>31864001.999589074</v>
      </c>
      <c r="M17" s="763"/>
      <c r="N17" s="465">
        <f t="shared" si="2"/>
        <v>5.6584307266950962E-2</v>
      </c>
      <c r="O17" s="562">
        <f>' 2.1 a'!L19*0.9458</f>
        <v>33708311.99956537</v>
      </c>
      <c r="P17" s="449">
        <f t="shared" si="3"/>
        <v>5.7880676758684635E-2</v>
      </c>
      <c r="Q17" s="553"/>
      <c r="R17" s="552"/>
    </row>
    <row r="18" spans="1:18">
      <c r="A18" s="757" t="s">
        <v>9</v>
      </c>
      <c r="B18" s="757"/>
      <c r="C18" s="758"/>
      <c r="D18" s="759">
        <f>' 2.1 a'!C20*0.9614</f>
        <v>2944.2586579999997</v>
      </c>
      <c r="E18" s="760"/>
      <c r="F18" s="528">
        <f>' 2.1 a'!D20*0.9298</f>
        <v>8895.2943219999997</v>
      </c>
      <c r="G18" s="529">
        <f>' 2.1 a'!F20*0.9298</f>
        <v>3533.24</v>
      </c>
      <c r="H18" s="766">
        <f t="shared" si="0"/>
        <v>2.0212339862974091</v>
      </c>
      <c r="I18" s="767"/>
      <c r="J18" s="560">
        <f>' 2.1 a'!H20*0.9485</f>
        <v>4742.5037903236143</v>
      </c>
      <c r="K18" s="556">
        <f t="shared" si="1"/>
        <v>0.34225350961825823</v>
      </c>
      <c r="L18" s="763">
        <f>' 2.1 a'!J20*0.9458</f>
        <v>6147.7</v>
      </c>
      <c r="M18" s="763"/>
      <c r="N18" s="556">
        <f t="shared" si="2"/>
        <v>0.29629838410324161</v>
      </c>
      <c r="O18" s="562">
        <f>' 2.1 a'!L20*0.9458</f>
        <v>6147.6999999999989</v>
      </c>
      <c r="P18" s="451">
        <f t="shared" si="3"/>
        <v>-1.4794064475705194E-16</v>
      </c>
      <c r="Q18" s="553"/>
      <c r="R18" s="552"/>
    </row>
    <row r="19" spans="1:18">
      <c r="A19" s="723" t="s">
        <v>10</v>
      </c>
      <c r="B19" s="723"/>
      <c r="C19" s="723"/>
      <c r="D19" s="753">
        <f>D20+D21+D22+D23+D24</f>
        <v>985361.70286399999</v>
      </c>
      <c r="E19" s="753"/>
      <c r="F19" s="479">
        <f>F20+F21+F22+F23+F24</f>
        <v>2702327.3913199999</v>
      </c>
      <c r="G19" s="479">
        <f>G20+G21+G22+G23+G24</f>
        <v>2505811</v>
      </c>
      <c r="H19" s="768">
        <f>(F19-D19)/D19</f>
        <v>1.7424725189395514</v>
      </c>
      <c r="I19" s="768"/>
      <c r="J19" s="561">
        <f>J20+J21+J22+J23+J24</f>
        <v>1422750</v>
      </c>
      <c r="K19" s="465">
        <f>(J19-G19)/G19</f>
        <v>-0.43221974841678001</v>
      </c>
      <c r="L19" s="756">
        <f>L20+L21+L22+L23+L24</f>
        <v>1418700</v>
      </c>
      <c r="M19" s="756"/>
      <c r="N19" s="556">
        <f t="shared" si="2"/>
        <v>-2.8465998945703744E-3</v>
      </c>
      <c r="O19" s="569">
        <f>O20+O21+O22+O23+O24</f>
        <v>1418700</v>
      </c>
      <c r="P19" s="448">
        <f>(O19-L19)/L19</f>
        <v>0</v>
      </c>
      <c r="Q19" s="551"/>
      <c r="R19" s="552"/>
    </row>
    <row r="20" spans="1:18">
      <c r="A20" s="757" t="s">
        <v>11</v>
      </c>
      <c r="B20" s="757"/>
      <c r="C20" s="758"/>
      <c r="D20" s="759">
        <f>' 2.1 a'!C22*0.9614</f>
        <v>0</v>
      </c>
      <c r="E20" s="760"/>
      <c r="F20" s="528">
        <f>' 2.1 a'!D22*0.9298</f>
        <v>1796109.834336</v>
      </c>
      <c r="G20" s="529">
        <f>' 2.1 a'!F22*0.9298</f>
        <v>0</v>
      </c>
      <c r="H20" s="769" t="e">
        <f t="shared" ref="H20:H24" si="4">(F20-D20)/D20</f>
        <v>#DIV/0!</v>
      </c>
      <c r="I20" s="769"/>
      <c r="J20" s="560">
        <f>' 2.1 a'!H22*0.9485</f>
        <v>0</v>
      </c>
      <c r="K20" s="555" t="e">
        <f>(J20-G20)/G20</f>
        <v>#DIV/0!</v>
      </c>
      <c r="L20" s="763">
        <f>' 2.1 a'!J22*0.9458</f>
        <v>0</v>
      </c>
      <c r="M20" s="760"/>
      <c r="N20" s="563" t="e">
        <f t="shared" si="2"/>
        <v>#DIV/0!</v>
      </c>
      <c r="O20" s="564">
        <f>' 2.1 a'!L22*0.9458</f>
        <v>0</v>
      </c>
      <c r="P20" s="673" t="e">
        <f t="shared" si="3"/>
        <v>#DIV/0!</v>
      </c>
      <c r="Q20" s="554"/>
      <c r="R20" s="552"/>
    </row>
    <row r="21" spans="1:18">
      <c r="A21" s="757" t="s">
        <v>18</v>
      </c>
      <c r="B21" s="757"/>
      <c r="C21" s="758"/>
      <c r="D21" s="759">
        <f>' 2.1 a'!C23*0.9614</f>
        <v>0</v>
      </c>
      <c r="E21" s="760"/>
      <c r="F21" s="528">
        <f>' 2.1 a'!D23*0.9298</f>
        <v>9298</v>
      </c>
      <c r="G21" s="529">
        <f>' 2.1 a'!F23*0.9298</f>
        <v>41841</v>
      </c>
      <c r="H21" s="769" t="e">
        <f t="shared" si="4"/>
        <v>#DIV/0!</v>
      </c>
      <c r="I21" s="769"/>
      <c r="J21" s="560">
        <f>' 2.1 a'!H23*0.9485</f>
        <v>0</v>
      </c>
      <c r="K21" s="465">
        <f t="shared" ref="K21:K25" si="5">(J21-G21)/G21</f>
        <v>-1</v>
      </c>
      <c r="L21" s="763">
        <f>' 2.1 a'!J23*0.9458</f>
        <v>0</v>
      </c>
      <c r="M21" s="760"/>
      <c r="N21" s="565" t="e">
        <f>(L21-J21)/J21</f>
        <v>#DIV/0!</v>
      </c>
      <c r="O21" s="564">
        <f>' 2.1 a'!L23*0.9458</f>
        <v>0</v>
      </c>
      <c r="P21" s="449" t="e">
        <f>(O21-L21)/L21</f>
        <v>#DIV/0!</v>
      </c>
      <c r="Q21" s="554"/>
      <c r="R21" s="552"/>
    </row>
    <row r="22" spans="1:18">
      <c r="A22" s="757" t="s">
        <v>19</v>
      </c>
      <c r="B22" s="757"/>
      <c r="C22" s="758"/>
      <c r="D22" s="759">
        <f>' 2.1 a'!C24*0.9614</f>
        <v>0</v>
      </c>
      <c r="E22" s="760"/>
      <c r="F22" s="528">
        <f>' 2.1 a'!D24*0.95015</f>
        <v>0</v>
      </c>
      <c r="G22" s="529">
        <f>' 2.1 a'!F24*0.9485</f>
        <v>0</v>
      </c>
      <c r="H22" s="769" t="e">
        <f t="shared" si="4"/>
        <v>#DIV/0!</v>
      </c>
      <c r="I22" s="769"/>
      <c r="J22" s="560">
        <v>0</v>
      </c>
      <c r="K22" s="465" t="e">
        <f t="shared" si="5"/>
        <v>#DIV/0!</v>
      </c>
      <c r="L22" s="763">
        <f>' 2.1 a'!J24*0.9458</f>
        <v>0</v>
      </c>
      <c r="M22" s="760"/>
      <c r="N22" s="565" t="e">
        <f t="shared" si="2"/>
        <v>#DIV/0!</v>
      </c>
      <c r="O22" s="564">
        <f>' 2.1 a'!L24*0.9458</f>
        <v>0</v>
      </c>
      <c r="P22" s="449" t="e">
        <f t="shared" si="3"/>
        <v>#DIV/0!</v>
      </c>
      <c r="Q22" s="554"/>
      <c r="R22" s="552"/>
    </row>
    <row r="23" spans="1:18">
      <c r="A23" s="757" t="s">
        <v>12</v>
      </c>
      <c r="B23" s="757"/>
      <c r="C23" s="758"/>
      <c r="D23" s="759">
        <f>' 2.1 a'!C25*0.9614</f>
        <v>985361.70286399999</v>
      </c>
      <c r="E23" s="760"/>
      <c r="F23" s="528">
        <f>' 2.1 a'!D25*0.9298</f>
        <v>896919.55698399991</v>
      </c>
      <c r="G23" s="529">
        <f>' 2.1 a'!F25*0.9298</f>
        <v>2463970</v>
      </c>
      <c r="H23" s="769">
        <f t="shared" si="4"/>
        <v>-8.9756021187893581E-2</v>
      </c>
      <c r="I23" s="769"/>
      <c r="J23" s="560">
        <f>' 2.1 a'!H25*0.9485</f>
        <v>1422750</v>
      </c>
      <c r="K23" s="465">
        <f t="shared" si="5"/>
        <v>-0.42257819697480081</v>
      </c>
      <c r="L23" s="763">
        <f>' 2.1 a'!J25*0.9458</f>
        <v>1418700</v>
      </c>
      <c r="M23" s="760"/>
      <c r="N23" s="565">
        <f t="shared" si="2"/>
        <v>-2.8465998945703744E-3</v>
      </c>
      <c r="O23" s="564">
        <f>' 2.1 a'!L25*0.9458</f>
        <v>1418700</v>
      </c>
      <c r="P23" s="449">
        <f t="shared" si="3"/>
        <v>0</v>
      </c>
      <c r="Q23" s="554"/>
      <c r="R23" s="552"/>
    </row>
    <row r="24" spans="1:18">
      <c r="A24" s="770" t="s">
        <v>13</v>
      </c>
      <c r="B24" s="770"/>
      <c r="C24" s="771"/>
      <c r="D24" s="759">
        <f>' 2.1 a'!C26*0.9614</f>
        <v>0</v>
      </c>
      <c r="E24" s="760"/>
      <c r="F24" s="528">
        <f>' 2.1 a'!D26*0.95015</f>
        <v>0</v>
      </c>
      <c r="G24" s="529">
        <f>' 2.1 a'!F26*0.9485</f>
        <v>0</v>
      </c>
      <c r="H24" s="769" t="e">
        <f t="shared" si="4"/>
        <v>#DIV/0!</v>
      </c>
      <c r="I24" s="769"/>
      <c r="J24" s="560">
        <f>' 2.1 a'!H26*0.9485</f>
        <v>0</v>
      </c>
      <c r="K24" s="465" t="e">
        <f t="shared" si="5"/>
        <v>#DIV/0!</v>
      </c>
      <c r="L24" s="763">
        <f>' 2.1 a'!J26*0.9458</f>
        <v>0</v>
      </c>
      <c r="M24" s="760"/>
      <c r="N24" s="565" t="e">
        <f t="shared" si="2"/>
        <v>#DIV/0!</v>
      </c>
      <c r="O24" s="564">
        <f>' 2.1 a'!L26*0.9458</f>
        <v>0</v>
      </c>
      <c r="P24" s="451" t="e">
        <f t="shared" si="3"/>
        <v>#DIV/0!</v>
      </c>
      <c r="Q24" s="554"/>
      <c r="R24" s="552"/>
    </row>
    <row r="25" spans="1:18">
      <c r="A25" s="793" t="s">
        <v>14</v>
      </c>
      <c r="B25" s="793"/>
      <c r="C25" s="794"/>
      <c r="D25" s="795">
        <f>D12+D19</f>
        <v>28845978.753899995</v>
      </c>
      <c r="E25" s="796"/>
      <c r="F25" s="558">
        <f>F12+F19</f>
        <v>31235292.264661998</v>
      </c>
      <c r="G25" s="558">
        <f>G12+G19</f>
        <v>31899069.529757999</v>
      </c>
      <c r="H25" s="768">
        <f>(F25-D25)/D25</f>
        <v>8.2830037806880294E-2</v>
      </c>
      <c r="I25" s="768"/>
      <c r="J25" s="568">
        <f>J12+J19</f>
        <v>35184607.503400706</v>
      </c>
      <c r="K25" s="557">
        <f t="shared" si="5"/>
        <v>0.10299792508297757</v>
      </c>
      <c r="L25" s="797">
        <f>L19+L12</f>
        <v>37090019.899589077</v>
      </c>
      <c r="M25" s="798"/>
      <c r="N25" s="566">
        <f>(L25-J25)/J25</f>
        <v>5.4154715126613441E-2</v>
      </c>
      <c r="O25" s="567">
        <f>O19+O12</f>
        <v>39151863.899565376</v>
      </c>
      <c r="P25" s="448">
        <f t="shared" si="3"/>
        <v>5.5590264053731152E-2</v>
      </c>
      <c r="Q25" s="551"/>
      <c r="R25" s="552"/>
    </row>
    <row r="26" spans="1:18">
      <c r="A26" s="91" t="s">
        <v>316</v>
      </c>
      <c r="B26" s="3"/>
      <c r="C26" s="3"/>
      <c r="D26" s="3"/>
      <c r="E26" s="3"/>
      <c r="F26" s="3"/>
      <c r="G26" s="3"/>
      <c r="H26" s="3"/>
      <c r="I26" s="3"/>
      <c r="J26" s="3"/>
      <c r="K26" s="3"/>
      <c r="L26" s="3"/>
      <c r="M26" s="3"/>
      <c r="N26" s="3"/>
      <c r="Q26" s="49"/>
      <c r="R26" s="49"/>
    </row>
    <row r="27" spans="1:18" ht="15" customHeight="1">
      <c r="A27" s="780" t="s">
        <v>20</v>
      </c>
      <c r="B27" s="781"/>
      <c r="C27" s="781"/>
      <c r="D27" s="784" t="s">
        <v>21</v>
      </c>
      <c r="E27" s="785"/>
      <c r="F27" s="786"/>
      <c r="G27" s="787" t="s">
        <v>22</v>
      </c>
      <c r="H27" s="788"/>
      <c r="I27" s="788"/>
      <c r="J27" s="735" t="s">
        <v>23</v>
      </c>
      <c r="K27" s="735"/>
      <c r="L27" s="735"/>
      <c r="M27" s="735"/>
      <c r="N27" s="735"/>
      <c r="O27" s="49"/>
      <c r="Q27" s="49"/>
      <c r="R27" s="49"/>
    </row>
    <row r="28" spans="1:18">
      <c r="A28" s="782"/>
      <c r="B28" s="783"/>
      <c r="C28" s="783"/>
      <c r="D28" s="789">
        <v>2022</v>
      </c>
      <c r="E28" s="790"/>
      <c r="F28" s="4">
        <v>2023</v>
      </c>
      <c r="G28" s="789">
        <v>2024</v>
      </c>
      <c r="H28" s="791"/>
      <c r="I28" s="791"/>
      <c r="J28" s="642">
        <v>2024</v>
      </c>
      <c r="K28" s="639">
        <v>2025</v>
      </c>
      <c r="L28" s="792">
        <v>2026</v>
      </c>
      <c r="M28" s="792"/>
      <c r="N28" s="639">
        <v>2027</v>
      </c>
      <c r="O28" s="640"/>
      <c r="Q28" s="49"/>
      <c r="R28" s="49"/>
    </row>
    <row r="29" spans="1:18">
      <c r="A29" s="773" t="s">
        <v>24</v>
      </c>
      <c r="B29" s="774"/>
      <c r="C29" s="774"/>
      <c r="D29" s="775">
        <v>5.7799999999999997E-2</v>
      </c>
      <c r="E29" s="776"/>
      <c r="F29" s="545">
        <v>4.6199999999999998E-2</v>
      </c>
      <c r="G29" s="777" t="s">
        <v>246</v>
      </c>
      <c r="H29" s="778"/>
      <c r="I29" s="778"/>
      <c r="J29" s="643">
        <v>3.7699999999999997E-2</v>
      </c>
      <c r="K29" s="644">
        <v>3.5099999999999999E-2</v>
      </c>
      <c r="L29" s="779">
        <v>3.5000000000000003E-2</v>
      </c>
      <c r="M29" s="779"/>
      <c r="N29" s="645">
        <v>3.5000000000000003E-2</v>
      </c>
      <c r="O29" s="641"/>
      <c r="Q29" s="49"/>
      <c r="R29" s="49"/>
    </row>
    <row r="30" spans="1:18">
      <c r="A30" s="217" t="s">
        <v>317</v>
      </c>
      <c r="B30" s="3"/>
      <c r="C30" s="3"/>
      <c r="D30" s="3"/>
      <c r="E30" s="3"/>
      <c r="F30" s="3"/>
      <c r="G30" s="3"/>
      <c r="H30" s="3"/>
      <c r="I30" s="3"/>
      <c r="J30" s="3"/>
      <c r="K30" s="3"/>
      <c r="L30" s="3"/>
      <c r="M30" s="3"/>
      <c r="N30" s="3"/>
      <c r="Q30" s="49"/>
      <c r="R30" s="49"/>
    </row>
    <row r="31" spans="1:18">
      <c r="A31" s="217" t="s">
        <v>226</v>
      </c>
      <c r="B31" s="3"/>
      <c r="C31" s="3"/>
      <c r="D31" s="3"/>
      <c r="E31" s="3"/>
      <c r="F31" s="3"/>
      <c r="G31" s="3"/>
      <c r="H31" s="3"/>
      <c r="I31" s="3"/>
      <c r="J31" s="3"/>
      <c r="K31" s="3"/>
      <c r="L31" s="3"/>
      <c r="M31" s="3"/>
      <c r="N31" s="3"/>
      <c r="Q31" s="49"/>
      <c r="R31" s="49"/>
    </row>
    <row r="32" spans="1:18">
      <c r="Q32" s="49"/>
      <c r="R32" s="49"/>
    </row>
    <row r="33" spans="17:18">
      <c r="Q33" s="49"/>
      <c r="R33" s="49"/>
    </row>
    <row r="34" spans="17:18">
      <c r="Q34" s="49"/>
      <c r="R34" s="49"/>
    </row>
    <row r="35" spans="17:18">
      <c r="Q35" s="49"/>
      <c r="R35" s="49"/>
    </row>
    <row r="36" spans="17:18">
      <c r="Q36" s="49"/>
      <c r="R36" s="49"/>
    </row>
    <row r="37" spans="17:18">
      <c r="Q37" s="49"/>
      <c r="R37" s="49"/>
    </row>
    <row r="38" spans="17:18">
      <c r="Q38" s="49"/>
      <c r="R38" s="49"/>
    </row>
    <row r="39" spans="17:18">
      <c r="Q39" s="49"/>
      <c r="R39" s="49"/>
    </row>
    <row r="40" spans="17:18">
      <c r="Q40" s="49"/>
      <c r="R40" s="49"/>
    </row>
    <row r="41" spans="17:18">
      <c r="Q41" s="49"/>
      <c r="R41" s="49"/>
    </row>
    <row r="42" spans="17:18">
      <c r="Q42" s="49"/>
      <c r="R42" s="49"/>
    </row>
    <row r="43" spans="17:18">
      <c r="Q43" s="49"/>
      <c r="R43" s="49"/>
    </row>
    <row r="44" spans="17:18">
      <c r="Q44" s="49"/>
      <c r="R44" s="49"/>
    </row>
    <row r="45" spans="17:18">
      <c r="Q45" s="49"/>
      <c r="R45" s="49"/>
    </row>
  </sheetData>
  <mergeCells count="85">
    <mergeCell ref="A2:P2"/>
    <mergeCell ref="A1:P1"/>
    <mergeCell ref="A7:P7"/>
    <mergeCell ref="A6:P6"/>
    <mergeCell ref="A5:P5"/>
    <mergeCell ref="A4:P4"/>
    <mergeCell ref="A3:P3"/>
    <mergeCell ref="R10:R11"/>
    <mergeCell ref="A29:C29"/>
    <mergeCell ref="D29:E29"/>
    <mergeCell ref="G29:I29"/>
    <mergeCell ref="L29:M29"/>
    <mergeCell ref="A27:C28"/>
    <mergeCell ref="D27:F27"/>
    <mergeCell ref="G27:I27"/>
    <mergeCell ref="D28:E28"/>
    <mergeCell ref="G28:I28"/>
    <mergeCell ref="L28:M28"/>
    <mergeCell ref="A25:C25"/>
    <mergeCell ref="D25:E25"/>
    <mergeCell ref="H25:I25"/>
    <mergeCell ref="L25:M25"/>
    <mergeCell ref="A21:C21"/>
    <mergeCell ref="D21:E21"/>
    <mergeCell ref="H21:I21"/>
    <mergeCell ref="L21:M21"/>
    <mergeCell ref="A24:C24"/>
    <mergeCell ref="D24:E24"/>
    <mergeCell ref="H24:I24"/>
    <mergeCell ref="L24:M24"/>
    <mergeCell ref="A22:C22"/>
    <mergeCell ref="D22:E22"/>
    <mergeCell ref="H22:I22"/>
    <mergeCell ref="L22:M22"/>
    <mergeCell ref="A23:C23"/>
    <mergeCell ref="D23:E23"/>
    <mergeCell ref="H23:I23"/>
    <mergeCell ref="L23:M23"/>
    <mergeCell ref="A19:C19"/>
    <mergeCell ref="D19:E19"/>
    <mergeCell ref="H19:I19"/>
    <mergeCell ref="L19:M19"/>
    <mergeCell ref="A20:C20"/>
    <mergeCell ref="D20:E20"/>
    <mergeCell ref="H20:I20"/>
    <mergeCell ref="L20:M20"/>
    <mergeCell ref="A17:C17"/>
    <mergeCell ref="D17:E17"/>
    <mergeCell ref="H17:I17"/>
    <mergeCell ref="L17:M17"/>
    <mergeCell ref="A18:C18"/>
    <mergeCell ref="D18:E18"/>
    <mergeCell ref="H18:I18"/>
    <mergeCell ref="L18:M18"/>
    <mergeCell ref="A15:C15"/>
    <mergeCell ref="D15:E15"/>
    <mergeCell ref="H15:I15"/>
    <mergeCell ref="L15:M15"/>
    <mergeCell ref="A16:C16"/>
    <mergeCell ref="D16:E16"/>
    <mergeCell ref="H16:I16"/>
    <mergeCell ref="L16:M16"/>
    <mergeCell ref="D13:E13"/>
    <mergeCell ref="H13:I13"/>
    <mergeCell ref="L13:M13"/>
    <mergeCell ref="A14:C14"/>
    <mergeCell ref="D14:E14"/>
    <mergeCell ref="H14:I14"/>
    <mergeCell ref="L14:M14"/>
    <mergeCell ref="J27:N27"/>
    <mergeCell ref="A8:P8"/>
    <mergeCell ref="P10:P11"/>
    <mergeCell ref="A10:C11"/>
    <mergeCell ref="D10:E10"/>
    <mergeCell ref="H10:I11"/>
    <mergeCell ref="K10:K11"/>
    <mergeCell ref="L10:M10"/>
    <mergeCell ref="N10:N11"/>
    <mergeCell ref="D11:E11"/>
    <mergeCell ref="L11:M11"/>
    <mergeCell ref="A12:C12"/>
    <mergeCell ref="D12:E12"/>
    <mergeCell ref="H12:I12"/>
    <mergeCell ref="L12:M12"/>
    <mergeCell ref="A13:C13"/>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U52"/>
  <sheetViews>
    <sheetView workbookViewId="0">
      <selection activeCell="A8" sqref="A8:K8"/>
    </sheetView>
  </sheetViews>
  <sheetFormatPr defaultRowHeight="15"/>
  <cols>
    <col min="1" max="1" width="17.7109375" customWidth="1"/>
    <col min="2" max="2" width="0.140625" customWidth="1"/>
    <col min="3" max="3" width="10.42578125" customWidth="1"/>
    <col min="4" max="4" width="9.140625" hidden="1" customWidth="1"/>
    <col min="5" max="5" width="0.140625" hidden="1" customWidth="1"/>
    <col min="6" max="6" width="11.42578125" customWidth="1"/>
    <col min="7" max="7" width="11.28515625" customWidth="1"/>
    <col min="8" max="8" width="10.85546875" customWidth="1"/>
    <col min="9" max="9" width="11.140625" customWidth="1"/>
    <col min="10" max="10" width="9.140625" customWidth="1"/>
    <col min="14" max="14" width="18.85546875" customWidth="1"/>
  </cols>
  <sheetData>
    <row r="1" spans="1:21">
      <c r="A1" s="707" t="s">
        <v>174</v>
      </c>
      <c r="B1" s="707"/>
      <c r="C1" s="707"/>
      <c r="D1" s="707"/>
      <c r="E1" s="707"/>
      <c r="F1" s="707"/>
      <c r="G1" s="707"/>
      <c r="H1" s="707"/>
      <c r="I1" s="707"/>
      <c r="J1" s="707"/>
      <c r="K1" s="707"/>
    </row>
    <row r="2" spans="1:21">
      <c r="A2" s="707" t="s">
        <v>176</v>
      </c>
      <c r="B2" s="707"/>
      <c r="C2" s="707"/>
      <c r="D2" s="707"/>
      <c r="E2" s="707"/>
      <c r="F2" s="707"/>
      <c r="G2" s="707"/>
      <c r="H2" s="707"/>
      <c r="I2" s="707"/>
      <c r="J2" s="707"/>
      <c r="K2" s="707"/>
    </row>
    <row r="3" spans="1:21">
      <c r="A3" s="707" t="s">
        <v>175</v>
      </c>
      <c r="B3" s="707"/>
      <c r="C3" s="707"/>
      <c r="D3" s="707"/>
      <c r="E3" s="707"/>
      <c r="F3" s="707"/>
      <c r="G3" s="707"/>
      <c r="H3" s="707"/>
      <c r="I3" s="707"/>
      <c r="J3" s="707"/>
      <c r="K3" s="707"/>
    </row>
    <row r="4" spans="1:21">
      <c r="A4" s="707" t="s">
        <v>177</v>
      </c>
      <c r="B4" s="707"/>
      <c r="C4" s="707"/>
      <c r="D4" s="707"/>
      <c r="E4" s="707"/>
      <c r="F4" s="707"/>
      <c r="G4" s="707"/>
      <c r="H4" s="707"/>
      <c r="I4" s="707"/>
      <c r="J4" s="707"/>
      <c r="K4" s="707"/>
    </row>
    <row r="5" spans="1:21">
      <c r="A5" s="707" t="s">
        <v>178</v>
      </c>
      <c r="B5" s="707"/>
      <c r="C5" s="707"/>
      <c r="D5" s="707"/>
      <c r="E5" s="707"/>
      <c r="F5" s="707"/>
      <c r="G5" s="707"/>
      <c r="H5" s="707"/>
      <c r="I5" s="707"/>
      <c r="J5" s="707"/>
      <c r="K5" s="707"/>
    </row>
    <row r="6" spans="1:21">
      <c r="A6" s="712" t="s">
        <v>179</v>
      </c>
      <c r="B6" s="712"/>
      <c r="C6" s="712"/>
      <c r="D6" s="712"/>
      <c r="E6" s="712"/>
      <c r="F6" s="712"/>
      <c r="G6" s="712"/>
      <c r="H6" s="712"/>
      <c r="I6" s="712"/>
      <c r="J6" s="712"/>
      <c r="K6" s="712"/>
    </row>
    <row r="7" spans="1:21">
      <c r="A7" s="714">
        <v>2025</v>
      </c>
      <c r="B7" s="714"/>
      <c r="C7" s="714"/>
      <c r="D7" s="714"/>
      <c r="E7" s="714"/>
      <c r="F7" s="714"/>
      <c r="G7" s="714"/>
      <c r="H7" s="714"/>
      <c r="I7" s="714"/>
      <c r="J7" s="714"/>
      <c r="K7" s="714"/>
    </row>
    <row r="8" spans="1:21">
      <c r="A8" s="712" t="s">
        <v>183</v>
      </c>
      <c r="B8" s="712"/>
      <c r="C8" s="712"/>
      <c r="D8" s="712"/>
      <c r="E8" s="712"/>
      <c r="F8" s="712"/>
      <c r="G8" s="712"/>
      <c r="H8" s="712"/>
      <c r="I8" s="712"/>
      <c r="J8" s="712"/>
      <c r="K8" s="712"/>
    </row>
    <row r="9" spans="1:21">
      <c r="A9" s="91" t="s">
        <v>319</v>
      </c>
      <c r="B9" s="170"/>
      <c r="C9" s="170"/>
      <c r="D9" s="170"/>
      <c r="E9" s="170"/>
      <c r="F9" s="170"/>
      <c r="G9" s="170"/>
      <c r="H9" s="170"/>
      <c r="N9" s="91"/>
      <c r="O9" s="170"/>
      <c r="P9" s="170"/>
      <c r="Q9" s="170"/>
      <c r="R9" s="170"/>
      <c r="S9" s="170"/>
      <c r="T9" s="170"/>
      <c r="U9" s="170"/>
    </row>
    <row r="10" spans="1:21">
      <c r="A10" s="92" t="s">
        <v>320</v>
      </c>
      <c r="B10" s="170"/>
      <c r="C10" s="170"/>
      <c r="D10" s="170"/>
      <c r="E10" s="170"/>
      <c r="F10" s="170"/>
      <c r="G10" s="170"/>
      <c r="H10" s="170"/>
      <c r="N10" s="92"/>
      <c r="O10" s="170"/>
      <c r="P10" s="170"/>
      <c r="Q10" s="170"/>
      <c r="R10" s="170"/>
      <c r="S10" s="170"/>
      <c r="T10" s="170"/>
      <c r="U10" s="170"/>
    </row>
    <row r="11" spans="1:21">
      <c r="A11" s="92" t="s">
        <v>321</v>
      </c>
      <c r="B11" s="170"/>
      <c r="C11" s="170"/>
      <c r="D11" s="170"/>
      <c r="E11" s="170"/>
      <c r="F11" s="170"/>
      <c r="G11" s="170"/>
      <c r="H11" s="170"/>
      <c r="N11" s="92"/>
      <c r="O11" s="170"/>
      <c r="P11" s="170"/>
      <c r="Q11" s="170"/>
      <c r="R11" s="170"/>
      <c r="S11" s="170"/>
      <c r="T11" s="170"/>
      <c r="U11" s="170"/>
    </row>
    <row r="12" spans="1:21">
      <c r="A12" s="92" t="s">
        <v>322</v>
      </c>
      <c r="B12" s="170"/>
      <c r="C12" s="170"/>
      <c r="D12" s="170"/>
      <c r="E12" s="170"/>
      <c r="F12" s="170"/>
      <c r="G12" s="170"/>
      <c r="H12" s="170"/>
      <c r="N12" s="92"/>
      <c r="O12" s="170"/>
      <c r="P12" s="170"/>
      <c r="Q12" s="170"/>
      <c r="R12" s="170"/>
      <c r="S12" s="170"/>
      <c r="T12" s="170"/>
      <c r="U12" s="170"/>
    </row>
    <row r="13" spans="1:21">
      <c r="A13" s="5" t="s">
        <v>25</v>
      </c>
      <c r="B13" s="5"/>
      <c r="C13" s="5"/>
      <c r="D13" s="5"/>
      <c r="E13" s="5"/>
      <c r="F13" s="5"/>
      <c r="G13" s="5"/>
      <c r="H13" s="5"/>
    </row>
    <row r="14" spans="1:21">
      <c r="A14" s="612" t="s">
        <v>26</v>
      </c>
      <c r="B14" s="163"/>
      <c r="C14" s="608">
        <v>2021</v>
      </c>
      <c r="D14" s="164"/>
      <c r="E14" s="165"/>
      <c r="F14" s="608">
        <v>2022</v>
      </c>
      <c r="G14" s="609">
        <v>2023</v>
      </c>
      <c r="H14" s="610">
        <v>2024</v>
      </c>
      <c r="I14" s="611">
        <v>2025</v>
      </c>
      <c r="J14" s="613">
        <v>2026</v>
      </c>
      <c r="K14" s="613">
        <v>2027</v>
      </c>
    </row>
    <row r="15" spans="1:21">
      <c r="A15" s="294" t="s">
        <v>27</v>
      </c>
      <c r="B15" s="295"/>
      <c r="C15" s="288">
        <v>4.5999999999999999E-2</v>
      </c>
      <c r="D15" s="289"/>
      <c r="E15" s="290"/>
      <c r="F15" s="288">
        <v>5.0000000000000001E-3</v>
      </c>
      <c r="G15" s="291">
        <v>1.46E-2</v>
      </c>
      <c r="H15" s="288">
        <v>1.78E-2</v>
      </c>
      <c r="I15" s="293">
        <v>0.02</v>
      </c>
      <c r="J15" s="293">
        <v>0.02</v>
      </c>
      <c r="K15" s="293">
        <v>0.02</v>
      </c>
    </row>
    <row r="16" spans="1:21">
      <c r="A16" s="161" t="s">
        <v>28</v>
      </c>
      <c r="B16" s="163"/>
      <c r="C16" s="288">
        <v>0.1016</v>
      </c>
      <c r="D16" s="289"/>
      <c r="E16" s="290"/>
      <c r="F16" s="288">
        <v>3.8399999999999997E-2</v>
      </c>
      <c r="G16" s="291">
        <v>3.8199999999999998E-2</v>
      </c>
      <c r="H16" s="288">
        <v>3.7699999999999997E-2</v>
      </c>
      <c r="I16" s="293">
        <v>3.5099999999999999E-2</v>
      </c>
      <c r="J16" s="293">
        <v>3.5000000000000003E-2</v>
      </c>
      <c r="K16" s="293">
        <v>3.5000000000000003E-2</v>
      </c>
    </row>
    <row r="17" spans="1:14">
      <c r="A17" s="161" t="s">
        <v>29</v>
      </c>
      <c r="B17" s="163"/>
      <c r="C17" s="288">
        <v>0.10059999999999999</v>
      </c>
      <c r="D17" s="289"/>
      <c r="E17" s="290"/>
      <c r="F17" s="288">
        <v>6.8599999999999994E-2</v>
      </c>
      <c r="G17" s="291">
        <v>6.2E-2</v>
      </c>
      <c r="H17" s="288">
        <v>4.0399999999999998E-2</v>
      </c>
      <c r="I17" s="632">
        <v>4.0399999999999998E-2</v>
      </c>
      <c r="J17" s="293">
        <v>0.04</v>
      </c>
      <c r="K17" s="293">
        <v>0.04</v>
      </c>
    </row>
    <row r="18" spans="1:14">
      <c r="A18" s="161" t="s">
        <v>30</v>
      </c>
      <c r="B18" s="163"/>
      <c r="C18" s="288">
        <v>0.17780000000000001</v>
      </c>
      <c r="D18" s="289"/>
      <c r="E18" s="290"/>
      <c r="F18" s="288">
        <v>0.10879999999999999</v>
      </c>
      <c r="G18" s="291">
        <v>3.0300000000000001E-2</v>
      </c>
      <c r="H18" s="288">
        <v>4.48E-2</v>
      </c>
      <c r="I18" s="293">
        <v>4.48E-2</v>
      </c>
      <c r="J18" s="293">
        <v>4.4699999999999997E-2</v>
      </c>
      <c r="K18" s="293">
        <v>4.4699999999999997E-2</v>
      </c>
    </row>
    <row r="19" spans="1:14">
      <c r="A19" s="155" t="s">
        <v>31</v>
      </c>
      <c r="B19" s="154"/>
      <c r="C19" s="288">
        <v>9.2499999999999999E-2</v>
      </c>
      <c r="D19" s="289"/>
      <c r="E19" s="290"/>
      <c r="F19" s="288">
        <v>0.13</v>
      </c>
      <c r="G19" s="291">
        <v>0.13239999999999999</v>
      </c>
      <c r="H19" s="288">
        <v>0.09</v>
      </c>
      <c r="I19" s="293">
        <v>8.5000000000000006E-2</v>
      </c>
      <c r="J19" s="293">
        <v>8.5000000000000006E-2</v>
      </c>
      <c r="K19" s="293">
        <v>8.5000000000000006E-2</v>
      </c>
    </row>
    <row r="20" spans="1:14">
      <c r="A20" s="633" t="s">
        <v>275</v>
      </c>
      <c r="B20" s="5"/>
      <c r="C20" s="5"/>
      <c r="D20" s="5"/>
      <c r="E20" s="5"/>
      <c r="F20" s="5"/>
      <c r="G20" s="5"/>
      <c r="H20" s="5"/>
    </row>
    <row r="21" spans="1:14">
      <c r="A21" s="91" t="s">
        <v>268</v>
      </c>
      <c r="B21" s="5"/>
      <c r="C21" s="5"/>
      <c r="D21" s="5"/>
      <c r="E21" s="5"/>
      <c r="F21" s="5"/>
      <c r="G21" s="5"/>
      <c r="H21" s="5"/>
      <c r="I21" s="607" t="s">
        <v>269</v>
      </c>
    </row>
    <row r="22" spans="1:14">
      <c r="A22" s="168" t="s">
        <v>32</v>
      </c>
      <c r="B22" s="158"/>
      <c r="C22" s="799" t="s">
        <v>33</v>
      </c>
      <c r="D22" s="800"/>
      <c r="E22" s="800"/>
      <c r="F22" s="800"/>
      <c r="G22" s="801"/>
      <c r="H22" s="167" t="s">
        <v>211</v>
      </c>
      <c r="I22" s="167" t="s">
        <v>211</v>
      </c>
    </row>
    <row r="23" spans="1:14" ht="27">
      <c r="A23" s="159"/>
      <c r="B23" s="160"/>
      <c r="C23" s="161" t="s">
        <v>34</v>
      </c>
      <c r="D23" s="162"/>
      <c r="E23" s="163"/>
      <c r="F23" s="166" t="s">
        <v>208</v>
      </c>
      <c r="G23" s="157" t="s">
        <v>209</v>
      </c>
      <c r="H23" s="286" t="s">
        <v>212</v>
      </c>
      <c r="I23" s="292" t="s">
        <v>210</v>
      </c>
    </row>
    <row r="24" spans="1:14">
      <c r="A24" s="296">
        <v>2011</v>
      </c>
      <c r="B24" s="297"/>
      <c r="C24" s="298">
        <v>4143000</v>
      </c>
      <c r="D24" s="299"/>
      <c r="E24" s="300"/>
      <c r="F24" s="298">
        <v>400125</v>
      </c>
      <c r="G24" s="302">
        <v>56.2</v>
      </c>
      <c r="H24" s="312">
        <f t="shared" ref="H24:H34" si="0">F24/C24</f>
        <v>9.6578566256335985E-2</v>
      </c>
      <c r="I24" s="314">
        <f t="shared" ref="I24:I37" si="1">G24/F24</f>
        <v>1.4045610746641675E-4</v>
      </c>
    </row>
    <row r="25" spans="1:14">
      <c r="A25" s="296">
        <v>2012</v>
      </c>
      <c r="B25" s="297"/>
      <c r="C25" s="298">
        <v>4814760</v>
      </c>
      <c r="D25" s="299"/>
      <c r="E25" s="300"/>
      <c r="F25" s="298">
        <v>442283</v>
      </c>
      <c r="G25" s="302">
        <v>60.24</v>
      </c>
      <c r="H25" s="312">
        <f t="shared" si="0"/>
        <v>9.1859822711827799E-2</v>
      </c>
      <c r="I25" s="314">
        <f t="shared" si="1"/>
        <v>1.3620238625495441E-4</v>
      </c>
    </row>
    <row r="26" spans="1:14">
      <c r="A26" s="296">
        <v>2013</v>
      </c>
      <c r="B26" s="297"/>
      <c r="C26" s="298">
        <v>5331619</v>
      </c>
      <c r="D26" s="299"/>
      <c r="E26" s="300"/>
      <c r="F26" s="298">
        <v>488005</v>
      </c>
      <c r="G26" s="302">
        <v>61.02</v>
      </c>
      <c r="H26" s="312">
        <f t="shared" si="0"/>
        <v>9.1530358789703462E-2</v>
      </c>
      <c r="I26" s="314">
        <f t="shared" si="1"/>
        <v>1.2503970246206494E-4</v>
      </c>
    </row>
    <row r="27" spans="1:14">
      <c r="A27" s="296">
        <v>2014</v>
      </c>
      <c r="B27" s="297"/>
      <c r="C27" s="298">
        <v>5778953</v>
      </c>
      <c r="D27" s="299"/>
      <c r="E27" s="300"/>
      <c r="F27" s="298">
        <v>516634</v>
      </c>
      <c r="G27" s="302">
        <v>65.3</v>
      </c>
      <c r="H27" s="312">
        <f t="shared" si="0"/>
        <v>8.9399238927881916E-2</v>
      </c>
      <c r="I27" s="314">
        <f t="shared" si="1"/>
        <v>1.2639508820557686E-4</v>
      </c>
    </row>
    <row r="28" spans="1:14">
      <c r="A28" s="296">
        <v>2015</v>
      </c>
      <c r="B28" s="297"/>
      <c r="C28" s="298">
        <v>6000570</v>
      </c>
      <c r="D28" s="299"/>
      <c r="E28" s="300"/>
      <c r="F28" s="298">
        <v>519331</v>
      </c>
      <c r="G28" s="302">
        <v>74.11</v>
      </c>
      <c r="H28" s="312">
        <f t="shared" si="0"/>
        <v>8.654694470691951E-2</v>
      </c>
      <c r="I28" s="314">
        <f t="shared" si="1"/>
        <v>1.4270282344015667E-4</v>
      </c>
    </row>
    <row r="29" spans="1:14">
      <c r="A29" s="296">
        <v>2016</v>
      </c>
      <c r="B29" s="297"/>
      <c r="C29" s="298">
        <v>6266895</v>
      </c>
      <c r="D29" s="299"/>
      <c r="E29" s="300"/>
      <c r="F29" s="298">
        <v>544634</v>
      </c>
      <c r="G29" s="301">
        <v>88.858999999999995</v>
      </c>
      <c r="H29" s="312">
        <f t="shared" si="0"/>
        <v>8.6906514310515812E-2</v>
      </c>
      <c r="I29" s="314">
        <f t="shared" si="1"/>
        <v>1.6315360407172523E-4</v>
      </c>
      <c r="N29" s="284"/>
    </row>
    <row r="30" spans="1:14">
      <c r="A30" s="296">
        <v>2017</v>
      </c>
      <c r="B30" s="297"/>
      <c r="C30" s="298">
        <v>6553843</v>
      </c>
      <c r="D30" s="299"/>
      <c r="E30" s="300"/>
      <c r="F30" s="298">
        <v>573700</v>
      </c>
      <c r="G30" s="302">
        <v>92.661000000000001</v>
      </c>
      <c r="H30" s="312">
        <f t="shared" si="0"/>
        <v>8.7536427100862804E-2</v>
      </c>
      <c r="I30" s="314">
        <f t="shared" si="1"/>
        <v>1.6151472895241416E-4</v>
      </c>
    </row>
    <row r="31" spans="1:14">
      <c r="A31" s="296">
        <v>2018</v>
      </c>
      <c r="B31" s="297"/>
      <c r="C31" s="298">
        <v>6827586</v>
      </c>
      <c r="D31" s="299"/>
      <c r="E31" s="300"/>
      <c r="F31" s="298">
        <v>614876</v>
      </c>
      <c r="G31" s="302">
        <v>89.73</v>
      </c>
      <c r="H31" s="312">
        <f t="shared" si="0"/>
        <v>9.0057598688614099E-2</v>
      </c>
      <c r="I31" s="314">
        <f t="shared" si="1"/>
        <v>1.4593186268450876E-4</v>
      </c>
    </row>
    <row r="32" spans="1:14">
      <c r="A32" s="296">
        <v>2019</v>
      </c>
      <c r="B32" s="297"/>
      <c r="C32" s="298">
        <v>7389000</v>
      </c>
      <c r="D32" s="299"/>
      <c r="E32" s="300"/>
      <c r="F32" s="298">
        <v>651873</v>
      </c>
      <c r="G32" s="634">
        <f>(13175.15*6039)/1000000</f>
        <v>79.564730849999989</v>
      </c>
      <c r="H32" s="312">
        <f>F32/C32</f>
        <v>8.8222086885911488E-2</v>
      </c>
      <c r="I32" s="314">
        <f>G32/F32</f>
        <v>1.2205557041018725E-4</v>
      </c>
    </row>
    <row r="33" spans="1:11">
      <c r="A33" s="296">
        <v>2020</v>
      </c>
      <c r="B33" s="297"/>
      <c r="C33" s="298">
        <v>7400000</v>
      </c>
      <c r="D33" s="299"/>
      <c r="E33" s="300"/>
      <c r="F33" s="546">
        <f>F32*1.046</f>
        <v>681859.15800000005</v>
      </c>
      <c r="G33" s="302">
        <f>G32*1.027</f>
        <v>81.712978582949987</v>
      </c>
      <c r="H33" s="312">
        <f t="shared" si="0"/>
        <v>9.2143129459459461E-2</v>
      </c>
      <c r="I33" s="314">
        <f t="shared" si="1"/>
        <v>1.1983849981956242E-4</v>
      </c>
    </row>
    <row r="34" spans="1:11">
      <c r="A34" s="296">
        <v>2021</v>
      </c>
      <c r="B34" s="297"/>
      <c r="C34" s="298">
        <f>C33*1.046</f>
        <v>7740400</v>
      </c>
      <c r="D34" s="299"/>
      <c r="E34" s="300"/>
      <c r="F34" s="546">
        <f>F33*1.046</f>
        <v>713224.67926800007</v>
      </c>
      <c r="G34" s="302">
        <f>G33*1.585</f>
        <v>129.51507105397573</v>
      </c>
      <c r="H34" s="312">
        <f t="shared" si="0"/>
        <v>9.2143129459459475E-2</v>
      </c>
      <c r="I34" s="314">
        <f t="shared" si="1"/>
        <v>1.8159084341683214E-4</v>
      </c>
    </row>
    <row r="35" spans="1:11">
      <c r="A35" s="303">
        <v>2022</v>
      </c>
      <c r="B35" s="304"/>
      <c r="C35" s="305">
        <v>9900000</v>
      </c>
      <c r="D35" s="306"/>
      <c r="E35" s="307"/>
      <c r="F35" s="547">
        <v>682786</v>
      </c>
      <c r="G35" s="308">
        <f>G34*1.025</f>
        <v>132.75294783032513</v>
      </c>
      <c r="H35" s="313">
        <f>F35/C35</f>
        <v>6.8968282828282823E-2</v>
      </c>
      <c r="I35" s="315">
        <f t="shared" si="1"/>
        <v>1.9442833893829856E-4</v>
      </c>
    </row>
    <row r="36" spans="1:11">
      <c r="A36" s="309">
        <v>2023</v>
      </c>
      <c r="B36" s="309"/>
      <c r="C36" s="310">
        <f>C35*1.101</f>
        <v>10899900</v>
      </c>
      <c r="D36" s="310"/>
      <c r="E36" s="310"/>
      <c r="F36" s="548">
        <f>F35*1.50671</f>
        <v>1028760.4940599999</v>
      </c>
      <c r="G36" s="311">
        <f>G35*1.1246</f>
        <v>149.29396512998363</v>
      </c>
      <c r="H36" s="316">
        <f>F36/C36</f>
        <v>9.438256259782199E-2</v>
      </c>
      <c r="I36" s="317">
        <f t="shared" si="1"/>
        <v>1.451202354600491E-4</v>
      </c>
    </row>
    <row r="37" spans="1:11">
      <c r="A37" s="309">
        <v>2024</v>
      </c>
      <c r="B37" s="309"/>
      <c r="C37" s="310">
        <f>C36*1.015</f>
        <v>11063398.499999998</v>
      </c>
      <c r="D37" s="310"/>
      <c r="E37" s="310"/>
      <c r="F37" s="548">
        <f>F36*1.015</f>
        <v>1044191.9014708998</v>
      </c>
      <c r="G37" s="311">
        <f>G36*1.015</f>
        <v>151.53337460693336</v>
      </c>
      <c r="H37" s="316">
        <f>F37/C37</f>
        <v>9.4382562597822003E-2</v>
      </c>
      <c r="I37" s="317">
        <f t="shared" si="1"/>
        <v>1.451202354600491E-4</v>
      </c>
    </row>
    <row r="38" spans="1:11">
      <c r="A38" s="309">
        <v>2025</v>
      </c>
      <c r="B38" s="309"/>
      <c r="C38" s="310">
        <f>C37*1.017</f>
        <v>11251476.274499997</v>
      </c>
      <c r="D38" s="310"/>
      <c r="E38" s="310"/>
      <c r="F38" s="548">
        <f>F37*1.017</f>
        <v>1061943.163795905</v>
      </c>
      <c r="G38" s="311">
        <f>G37*1.017</f>
        <v>154.10944197525123</v>
      </c>
      <c r="H38" s="316">
        <f>F38/C38</f>
        <v>9.438256259782199E-2</v>
      </c>
      <c r="I38" s="317">
        <f>G38/F38</f>
        <v>1.451202354600491E-4</v>
      </c>
    </row>
    <row r="39" spans="1:11">
      <c r="A39" s="309">
        <v>2026</v>
      </c>
      <c r="B39" s="309"/>
      <c r="C39" s="310">
        <f>C38*1.017</f>
        <v>11442751.371166496</v>
      </c>
      <c r="D39" s="310"/>
      <c r="E39" s="310"/>
      <c r="F39" s="548">
        <f>F38*1.017</f>
        <v>1079996.1975804353</v>
      </c>
      <c r="G39" s="311">
        <f>G38*1.017</f>
        <v>156.72930248883048</v>
      </c>
      <c r="H39" s="316">
        <f>F39/C39</f>
        <v>9.4382562597822003E-2</v>
      </c>
      <c r="I39" s="317">
        <f>G39/F39</f>
        <v>1.451202354600491E-4</v>
      </c>
    </row>
    <row r="40" spans="1:11">
      <c r="A40" s="628" t="s">
        <v>273</v>
      </c>
      <c r="B40" s="5"/>
      <c r="C40" s="5"/>
      <c r="D40" s="5"/>
      <c r="E40" s="5"/>
      <c r="F40" s="5"/>
      <c r="G40" s="5"/>
      <c r="H40" s="5"/>
      <c r="I40" s="5"/>
    </row>
    <row r="41" spans="1:11">
      <c r="A41" s="91" t="s">
        <v>323</v>
      </c>
      <c r="B41" s="318"/>
      <c r="C41" s="318"/>
      <c r="D41" s="318"/>
      <c r="E41" s="318"/>
      <c r="F41" s="318"/>
      <c r="G41" s="318"/>
      <c r="H41" s="318"/>
      <c r="I41" s="318"/>
      <c r="J41" s="318"/>
      <c r="K41" s="318"/>
    </row>
    <row r="42" spans="1:11">
      <c r="A42" s="92" t="s">
        <v>184</v>
      </c>
      <c r="B42" s="318"/>
      <c r="C42" s="318"/>
      <c r="D42" s="318"/>
      <c r="E42" s="318"/>
      <c r="F42" s="318"/>
      <c r="G42" s="318"/>
      <c r="H42" s="318"/>
      <c r="I42" s="318"/>
      <c r="J42" s="318"/>
      <c r="K42" s="318"/>
    </row>
    <row r="43" spans="1:11">
      <c r="A43" s="92" t="s">
        <v>324</v>
      </c>
      <c r="B43" s="318"/>
      <c r="C43" s="318"/>
      <c r="D43" s="318"/>
      <c r="E43" s="318"/>
      <c r="F43" s="318"/>
      <c r="G43" s="318"/>
      <c r="H43" s="318"/>
      <c r="I43" s="318"/>
      <c r="J43" s="318"/>
      <c r="K43" s="318"/>
    </row>
    <row r="44" spans="1:11">
      <c r="A44" s="91" t="s">
        <v>325</v>
      </c>
      <c r="B44" s="318"/>
      <c r="C44" s="318"/>
      <c r="D44" s="318"/>
      <c r="E44" s="318"/>
      <c r="F44" s="318"/>
      <c r="G44" s="318"/>
      <c r="H44" s="318"/>
      <c r="I44" s="318"/>
      <c r="J44" s="318"/>
      <c r="K44" s="318"/>
    </row>
    <row r="45" spans="1:11">
      <c r="A45" s="91" t="s">
        <v>326</v>
      </c>
      <c r="B45" s="318"/>
      <c r="C45" s="318"/>
      <c r="D45" s="318"/>
      <c r="E45" s="318"/>
      <c r="F45" s="318"/>
      <c r="G45" s="318"/>
      <c r="H45" s="318"/>
      <c r="I45" s="318"/>
      <c r="J45" s="318"/>
      <c r="K45" s="318"/>
    </row>
    <row r="46" spans="1:11">
      <c r="A46" s="91" t="s">
        <v>227</v>
      </c>
    </row>
    <row r="52" spans="1:1">
      <c r="A52" s="284"/>
    </row>
  </sheetData>
  <mergeCells count="9">
    <mergeCell ref="A8:K8"/>
    <mergeCell ref="C22:G22"/>
    <mergeCell ref="A1:K1"/>
    <mergeCell ref="A2:K2"/>
    <mergeCell ref="A3:K3"/>
    <mergeCell ref="A4:K4"/>
    <mergeCell ref="A5:K5"/>
    <mergeCell ref="A6:K6"/>
    <mergeCell ref="A7:K7"/>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dimension ref="A1:R35"/>
  <sheetViews>
    <sheetView workbookViewId="0">
      <selection activeCell="A2" sqref="A2:M2"/>
    </sheetView>
  </sheetViews>
  <sheetFormatPr defaultRowHeight="15"/>
  <cols>
    <col min="1" max="1" width="11.7109375" customWidth="1"/>
    <col min="2" max="2" width="11.140625" customWidth="1"/>
    <col min="3" max="3" width="12.5703125" customWidth="1"/>
    <col min="4" max="4" width="12.28515625" customWidth="1"/>
    <col min="6" max="6" width="12.28515625" customWidth="1"/>
    <col min="8" max="8" width="12.42578125" customWidth="1"/>
    <col min="9" max="9" width="9.85546875" customWidth="1"/>
    <col min="10" max="10" width="12" customWidth="1"/>
    <col min="12" max="12" width="12" customWidth="1"/>
    <col min="15" max="15" width="14.28515625" bestFit="1" customWidth="1"/>
    <col min="17" max="17" width="10.5703125" bestFit="1" customWidth="1"/>
    <col min="18" max="18" width="11.5703125" bestFit="1" customWidth="1"/>
  </cols>
  <sheetData>
    <row r="1" spans="1:18">
      <c r="A1" s="707" t="s">
        <v>174</v>
      </c>
      <c r="B1" s="707"/>
      <c r="C1" s="707"/>
      <c r="D1" s="707"/>
      <c r="E1" s="707"/>
      <c r="F1" s="707"/>
      <c r="G1" s="707"/>
      <c r="H1" s="707"/>
      <c r="I1" s="707"/>
      <c r="J1" s="707"/>
      <c r="K1" s="707"/>
      <c r="L1" s="707"/>
      <c r="M1" s="707"/>
    </row>
    <row r="2" spans="1:18">
      <c r="A2" s="707" t="s">
        <v>176</v>
      </c>
      <c r="B2" s="707"/>
      <c r="C2" s="707"/>
      <c r="D2" s="707"/>
      <c r="E2" s="707"/>
      <c r="F2" s="707"/>
      <c r="G2" s="707"/>
      <c r="H2" s="707"/>
      <c r="I2" s="707"/>
      <c r="J2" s="707"/>
      <c r="K2" s="707"/>
      <c r="L2" s="707"/>
      <c r="M2" s="707"/>
    </row>
    <row r="3" spans="1:18">
      <c r="A3" s="707" t="s">
        <v>175</v>
      </c>
      <c r="B3" s="707"/>
      <c r="C3" s="707"/>
      <c r="D3" s="707"/>
      <c r="E3" s="707"/>
      <c r="F3" s="707"/>
      <c r="G3" s="707"/>
      <c r="H3" s="707"/>
      <c r="I3" s="707"/>
      <c r="J3" s="707"/>
      <c r="K3" s="707"/>
      <c r="L3" s="707"/>
      <c r="M3" s="707"/>
    </row>
    <row r="4" spans="1:18">
      <c r="A4" s="707" t="s">
        <v>177</v>
      </c>
      <c r="B4" s="707"/>
      <c r="C4" s="707"/>
      <c r="D4" s="707"/>
      <c r="E4" s="707"/>
      <c r="F4" s="707"/>
      <c r="G4" s="707"/>
      <c r="H4" s="707"/>
      <c r="I4" s="707"/>
      <c r="J4" s="707"/>
      <c r="K4" s="707"/>
      <c r="L4" s="707"/>
      <c r="M4" s="707"/>
    </row>
    <row r="5" spans="1:18">
      <c r="A5" s="707" t="s">
        <v>178</v>
      </c>
      <c r="B5" s="707"/>
      <c r="C5" s="707"/>
      <c r="D5" s="707"/>
      <c r="E5" s="707"/>
      <c r="F5" s="707"/>
      <c r="G5" s="707"/>
      <c r="H5" s="707"/>
      <c r="I5" s="707"/>
      <c r="J5" s="707"/>
      <c r="K5" s="707"/>
      <c r="L5" s="707"/>
      <c r="M5" s="707"/>
    </row>
    <row r="6" spans="1:18">
      <c r="A6" s="736" t="s">
        <v>180</v>
      </c>
      <c r="B6" s="736"/>
      <c r="C6" s="736"/>
      <c r="D6" s="736"/>
      <c r="E6" s="736"/>
      <c r="F6" s="736"/>
      <c r="G6" s="736"/>
      <c r="H6" s="736"/>
      <c r="I6" s="736"/>
      <c r="J6" s="736"/>
      <c r="K6" s="736"/>
      <c r="L6" s="736"/>
      <c r="M6" s="736"/>
    </row>
    <row r="7" spans="1:18">
      <c r="A7" s="804" t="s">
        <v>327</v>
      </c>
      <c r="B7" s="804"/>
      <c r="C7" s="804"/>
      <c r="D7" s="804"/>
      <c r="E7" s="804"/>
      <c r="F7" s="804"/>
      <c r="G7" s="804"/>
      <c r="H7" s="804"/>
      <c r="I7" s="804"/>
      <c r="J7" s="804"/>
      <c r="K7" s="804"/>
      <c r="L7" s="804"/>
      <c r="M7" s="804"/>
    </row>
    <row r="8" spans="1:18">
      <c r="A8" s="736" t="s">
        <v>185</v>
      </c>
      <c r="B8" s="736"/>
      <c r="C8" s="736"/>
      <c r="D8" s="736"/>
      <c r="E8" s="736"/>
      <c r="F8" s="736"/>
      <c r="G8" s="736"/>
      <c r="H8" s="736"/>
      <c r="I8" s="736"/>
      <c r="J8" s="736"/>
      <c r="K8" s="736"/>
      <c r="L8" s="736"/>
      <c r="M8" s="736"/>
    </row>
    <row r="9" spans="1:18">
      <c r="A9" s="91" t="s">
        <v>186</v>
      </c>
      <c r="B9" s="6"/>
      <c r="C9" s="6"/>
      <c r="D9" s="6"/>
      <c r="E9" s="6"/>
      <c r="F9" s="6"/>
      <c r="G9" s="6"/>
      <c r="H9" s="94"/>
      <c r="I9" s="6"/>
      <c r="J9" s="6"/>
      <c r="K9" s="332"/>
      <c r="M9" s="332">
        <v>1</v>
      </c>
    </row>
    <row r="10" spans="1:18" ht="18">
      <c r="A10" s="802" t="s">
        <v>35</v>
      </c>
      <c r="B10" s="803"/>
      <c r="C10" s="179" t="s">
        <v>284</v>
      </c>
      <c r="D10" s="179" t="s">
        <v>328</v>
      </c>
      <c r="E10" s="674" t="s">
        <v>249</v>
      </c>
      <c r="F10" s="179" t="s">
        <v>329</v>
      </c>
      <c r="G10" s="674" t="s">
        <v>262</v>
      </c>
      <c r="H10" s="178" t="s">
        <v>278</v>
      </c>
      <c r="I10" s="327" t="s">
        <v>279</v>
      </c>
      <c r="J10" s="178" t="s">
        <v>285</v>
      </c>
      <c r="K10" s="327" t="s">
        <v>286</v>
      </c>
      <c r="L10" s="381" t="s">
        <v>285</v>
      </c>
      <c r="M10" s="380" t="s">
        <v>330</v>
      </c>
    </row>
    <row r="11" spans="1:18">
      <c r="A11" s="723" t="s">
        <v>36</v>
      </c>
      <c r="B11" s="723"/>
      <c r="C11" s="435">
        <f>C12+C13+C14</f>
        <v>25003710.800000001</v>
      </c>
      <c r="D11" s="435">
        <f>D12+D13+D14</f>
        <v>30169069.270000003</v>
      </c>
      <c r="E11" s="439">
        <f>(D11-C11)/C11</f>
        <v>0.20658367517192697</v>
      </c>
      <c r="F11" s="435">
        <f>F12+F13+F14</f>
        <v>28566124.699999999</v>
      </c>
      <c r="G11" s="439">
        <f>(F11-D11)/D11</f>
        <v>-5.3132052422776112E-2</v>
      </c>
      <c r="H11" s="435">
        <f>H12+H13+H14</f>
        <v>32350000</v>
      </c>
      <c r="I11" s="439">
        <f>(H11-F11)/F11</f>
        <v>0.13246022482006461</v>
      </c>
      <c r="J11" s="447">
        <f>J12+J13+J14</f>
        <v>33936000</v>
      </c>
      <c r="K11" s="448">
        <f>(J11-H11)/H11</f>
        <v>4.9026275115919629E-2</v>
      </c>
      <c r="L11" s="447">
        <f>L12+L13+L14</f>
        <v>35560000</v>
      </c>
      <c r="M11" s="448">
        <f>(L11-J11)/J11</f>
        <v>4.7854785478547858E-2</v>
      </c>
    </row>
    <row r="12" spans="1:18">
      <c r="A12" s="384" t="s">
        <v>109</v>
      </c>
      <c r="B12" s="385"/>
      <c r="C12" s="436">
        <v>12941684.99</v>
      </c>
      <c r="D12" s="436">
        <v>14682190.49</v>
      </c>
      <c r="E12" s="438">
        <f>(D12-C12)/C12</f>
        <v>0.13448832214235498</v>
      </c>
      <c r="F12" s="436">
        <v>14837917.529999999</v>
      </c>
      <c r="G12" s="438">
        <f t="shared" ref="G12:G20" si="0">(F12-D12)/D12</f>
        <v>1.0606526329028653E-2</v>
      </c>
      <c r="H12" s="441">
        <v>15840000</v>
      </c>
      <c r="I12" s="444">
        <f>(H12-F12)/F12</f>
        <v>6.7535250008900718E-2</v>
      </c>
      <c r="J12" s="629">
        <f>H12*1.044+3040</f>
        <v>16540000</v>
      </c>
      <c r="K12" s="449">
        <f t="shared" ref="K12:K14" si="1">(J12-H12)/H12</f>
        <v>4.4191919191919192E-2</v>
      </c>
      <c r="L12" s="452">
        <f>(J12*1.04)+98400</f>
        <v>17300000</v>
      </c>
      <c r="M12" s="448">
        <f t="shared" ref="M12:M20" si="2">(L12-J12)/J12</f>
        <v>4.5949214026602174E-2</v>
      </c>
    </row>
    <row r="13" spans="1:18">
      <c r="A13" s="384" t="s">
        <v>114</v>
      </c>
      <c r="B13" s="386"/>
      <c r="C13" s="436">
        <v>0</v>
      </c>
      <c r="D13" s="436">
        <v>31348.81</v>
      </c>
      <c r="E13" s="438" t="e">
        <f t="shared" ref="E13:E20" si="3">(D13-C13)/C13</f>
        <v>#DIV/0!</v>
      </c>
      <c r="F13" s="436">
        <v>450000</v>
      </c>
      <c r="G13" s="438">
        <f t="shared" si="0"/>
        <v>13.354611865649764</v>
      </c>
      <c r="H13" s="441">
        <v>710000</v>
      </c>
      <c r="I13" s="438">
        <f t="shared" ref="I13:I20" si="4">(H13-F13)/F13</f>
        <v>0.57777777777777772</v>
      </c>
      <c r="J13" s="630">
        <v>696000</v>
      </c>
      <c r="K13" s="449">
        <f t="shared" si="1"/>
        <v>-1.9718309859154931E-2</v>
      </c>
      <c r="L13" s="452">
        <v>550000</v>
      </c>
      <c r="M13" s="448">
        <f t="shared" si="2"/>
        <v>-0.20977011494252873</v>
      </c>
    </row>
    <row r="14" spans="1:18">
      <c r="A14" s="384" t="s">
        <v>115</v>
      </c>
      <c r="B14" s="386"/>
      <c r="C14" s="436">
        <v>12062025.810000001</v>
      </c>
      <c r="D14" s="436">
        <v>15455529.970000001</v>
      </c>
      <c r="E14" s="438">
        <f t="shared" si="3"/>
        <v>0.28133782943712671</v>
      </c>
      <c r="F14" s="436">
        <v>13278207.17</v>
      </c>
      <c r="G14" s="438">
        <f t="shared" si="0"/>
        <v>-0.14087661854535555</v>
      </c>
      <c r="H14" s="441">
        <v>15800000</v>
      </c>
      <c r="I14" s="438">
        <f t="shared" si="4"/>
        <v>0.18991967798917841</v>
      </c>
      <c r="J14" s="630">
        <f>H14*1.057-600</f>
        <v>16699999.999999998</v>
      </c>
      <c r="K14" s="449">
        <f t="shared" si="1"/>
        <v>5.6962025316455576E-2</v>
      </c>
      <c r="L14" s="452">
        <f>(J14*1.06)+8000</f>
        <v>17710000</v>
      </c>
      <c r="M14" s="448">
        <f t="shared" si="2"/>
        <v>6.0479041916167785E-2</v>
      </c>
      <c r="O14" s="284"/>
      <c r="Q14" s="376"/>
      <c r="R14" s="376"/>
    </row>
    <row r="15" spans="1:18">
      <c r="A15" s="807" t="s">
        <v>260</v>
      </c>
      <c r="B15" s="807"/>
      <c r="C15" s="435">
        <f>C16+C17+C18</f>
        <v>3295690.8200000003</v>
      </c>
      <c r="D15" s="435">
        <f>D16+D17+D18</f>
        <v>7012119.6099999994</v>
      </c>
      <c r="E15" s="439">
        <f t="shared" si="3"/>
        <v>1.1276630585146936</v>
      </c>
      <c r="F15" s="435">
        <f>F16+F17+F18</f>
        <v>5615528.0099999998</v>
      </c>
      <c r="G15" s="439">
        <f t="shared" si="0"/>
        <v>-0.19916825121013584</v>
      </c>
      <c r="H15" s="435">
        <f>H16+H17+H18</f>
        <v>4540000</v>
      </c>
      <c r="I15" s="445">
        <f t="shared" si="4"/>
        <v>-0.19152749449111905</v>
      </c>
      <c r="J15" s="447">
        <f>J16+J17+J18</f>
        <v>5059500</v>
      </c>
      <c r="K15" s="450">
        <f>(J15-H15)/H15</f>
        <v>0.1144273127753304</v>
      </c>
      <c r="L15" s="453">
        <f>L16+L17+L18</f>
        <v>5597900</v>
      </c>
      <c r="M15" s="448">
        <f t="shared" si="2"/>
        <v>0.10641367724083407</v>
      </c>
      <c r="O15" s="376"/>
      <c r="Q15" s="376"/>
    </row>
    <row r="16" spans="1:18">
      <c r="A16" s="384" t="s">
        <v>110</v>
      </c>
      <c r="B16" s="386"/>
      <c r="C16" s="436">
        <v>3295190.43</v>
      </c>
      <c r="D16" s="436">
        <v>7007392.8499999996</v>
      </c>
      <c r="E16" s="438">
        <f t="shared" si="3"/>
        <v>1.1265517119142638</v>
      </c>
      <c r="F16" s="436">
        <v>5565307.5199999996</v>
      </c>
      <c r="G16" s="438">
        <f t="shared" si="0"/>
        <v>-0.20579484565361569</v>
      </c>
      <c r="H16" s="441">
        <f>3846000+394000</f>
        <v>4240000</v>
      </c>
      <c r="I16" s="438">
        <f t="shared" si="4"/>
        <v>-0.23813733836580511</v>
      </c>
      <c r="J16" s="630">
        <v>4260000</v>
      </c>
      <c r="K16" s="449">
        <f>(J16-H16)/H16</f>
        <v>4.7169811320754715E-3</v>
      </c>
      <c r="L16" s="452">
        <f>(J16*1.125)+5900</f>
        <v>4798400</v>
      </c>
      <c r="M16" s="448">
        <f t="shared" si="2"/>
        <v>0.12638497652582159</v>
      </c>
      <c r="O16" s="376"/>
      <c r="Q16" s="376"/>
    </row>
    <row r="17" spans="1:18">
      <c r="A17" s="384" t="s">
        <v>111</v>
      </c>
      <c r="B17" s="386"/>
      <c r="C17" s="436">
        <v>0</v>
      </c>
      <c r="D17" s="436">
        <v>0</v>
      </c>
      <c r="E17" s="438" t="e">
        <f t="shared" si="3"/>
        <v>#DIV/0!</v>
      </c>
      <c r="F17" s="436">
        <v>0</v>
      </c>
      <c r="G17" s="438" t="e">
        <f t="shared" si="0"/>
        <v>#DIV/0!</v>
      </c>
      <c r="H17" s="441">
        <v>0</v>
      </c>
      <c r="I17" s="446" t="e">
        <f t="shared" si="4"/>
        <v>#DIV/0!</v>
      </c>
      <c r="J17" s="630">
        <v>0</v>
      </c>
      <c r="K17" s="449" t="e">
        <f t="shared" ref="K17:K19" si="5">(J17-H17)/H17</f>
        <v>#DIV/0!</v>
      </c>
      <c r="L17" s="452">
        <f>(J17*1.03)*1.03</f>
        <v>0</v>
      </c>
      <c r="M17" s="448" t="e">
        <f t="shared" si="2"/>
        <v>#DIV/0!</v>
      </c>
      <c r="O17" s="376"/>
      <c r="Q17" s="376"/>
    </row>
    <row r="18" spans="1:18">
      <c r="A18" s="384" t="s">
        <v>112</v>
      </c>
      <c r="B18" s="386"/>
      <c r="C18" s="436">
        <v>500.39</v>
      </c>
      <c r="D18" s="436">
        <v>4726.76</v>
      </c>
      <c r="E18" s="438">
        <f t="shared" si="3"/>
        <v>8.4461520014388771</v>
      </c>
      <c r="F18" s="436">
        <v>50220.49</v>
      </c>
      <c r="G18" s="438">
        <f t="shared" si="0"/>
        <v>9.6247175655205659</v>
      </c>
      <c r="H18" s="441">
        <v>300000</v>
      </c>
      <c r="I18" s="438">
        <f t="shared" si="4"/>
        <v>4.9736573657485224</v>
      </c>
      <c r="J18" s="630">
        <v>799500</v>
      </c>
      <c r="K18" s="449">
        <f t="shared" si="5"/>
        <v>1.665</v>
      </c>
      <c r="L18" s="452">
        <v>799500</v>
      </c>
      <c r="M18" s="448">
        <f t="shared" si="2"/>
        <v>0</v>
      </c>
      <c r="O18" s="376"/>
      <c r="Q18" s="376"/>
    </row>
    <row r="19" spans="1:18">
      <c r="A19" s="384" t="s">
        <v>113</v>
      </c>
      <c r="B19" s="386"/>
      <c r="C19" s="437">
        <v>0</v>
      </c>
      <c r="D19" s="437">
        <v>0</v>
      </c>
      <c r="E19" s="440" t="e">
        <f t="shared" si="3"/>
        <v>#DIV/0!</v>
      </c>
      <c r="F19" s="437">
        <v>125800</v>
      </c>
      <c r="G19" s="440" t="e">
        <f t="shared" si="0"/>
        <v>#DIV/0!</v>
      </c>
      <c r="H19" s="442">
        <v>205000</v>
      </c>
      <c r="I19" s="440">
        <f t="shared" si="4"/>
        <v>0.62957074721780604</v>
      </c>
      <c r="J19" s="631">
        <v>220000</v>
      </c>
      <c r="K19" s="451">
        <f t="shared" si="5"/>
        <v>7.3170731707317069E-2</v>
      </c>
      <c r="L19" s="452">
        <f>(J19*1.08)</f>
        <v>237600.00000000003</v>
      </c>
      <c r="M19" s="448">
        <f t="shared" si="2"/>
        <v>8.0000000000000127E-2</v>
      </c>
      <c r="O19" s="376"/>
      <c r="Q19" s="376"/>
    </row>
    <row r="20" spans="1:18">
      <c r="A20" s="806" t="s">
        <v>14</v>
      </c>
      <c r="B20" s="806"/>
      <c r="C20" s="435">
        <f>C11+C15</f>
        <v>28299401.620000001</v>
      </c>
      <c r="D20" s="435">
        <f>D11+D15+D19</f>
        <v>37181188.880000003</v>
      </c>
      <c r="E20" s="439">
        <f t="shared" si="3"/>
        <v>0.31385070890414118</v>
      </c>
      <c r="F20" s="435">
        <f>F11+F15+F19</f>
        <v>34307452.710000001</v>
      </c>
      <c r="G20" s="439">
        <f t="shared" si="0"/>
        <v>-7.7290055981663427E-2</v>
      </c>
      <c r="H20" s="443">
        <f>H11+H15+H19</f>
        <v>37095000</v>
      </c>
      <c r="I20" s="439">
        <f t="shared" si="4"/>
        <v>8.1251945854536725E-2</v>
      </c>
      <c r="J20" s="382">
        <f>J11+J15+J19</f>
        <v>39215500</v>
      </c>
      <c r="K20" s="448">
        <f>(J20-H20)/H20</f>
        <v>5.7164038280091659E-2</v>
      </c>
      <c r="L20" s="447">
        <f>L11+L15+L19</f>
        <v>41395500</v>
      </c>
      <c r="M20" s="448">
        <f t="shared" si="2"/>
        <v>5.5590264053754258E-2</v>
      </c>
      <c r="O20" s="284"/>
      <c r="Q20" s="376"/>
    </row>
    <row r="21" spans="1:18">
      <c r="A21" s="387" t="s">
        <v>331</v>
      </c>
      <c r="B21" s="385"/>
      <c r="C21" s="385"/>
      <c r="D21" s="385"/>
      <c r="E21" s="385"/>
      <c r="F21" s="385"/>
      <c r="G21" s="385"/>
      <c r="H21" s="385"/>
      <c r="I21" s="385"/>
      <c r="J21" s="385"/>
      <c r="K21" s="388"/>
      <c r="L21" s="388"/>
      <c r="M21" s="388"/>
      <c r="O21" s="376"/>
      <c r="Q21" s="376"/>
    </row>
    <row r="22" spans="1:18">
      <c r="A22" s="389" t="s">
        <v>332</v>
      </c>
      <c r="B22" s="385"/>
      <c r="C22" s="385"/>
      <c r="D22" s="385"/>
      <c r="E22" s="385"/>
      <c r="F22" s="385"/>
      <c r="G22" s="385"/>
      <c r="H22" s="385"/>
      <c r="I22" s="385"/>
      <c r="J22" s="385"/>
      <c r="K22" s="388"/>
      <c r="L22" s="388"/>
      <c r="M22" s="388"/>
      <c r="O22" s="376"/>
      <c r="Q22" s="376"/>
    </row>
    <row r="23" spans="1:18">
      <c r="A23" s="389" t="s">
        <v>333</v>
      </c>
      <c r="B23" s="385"/>
      <c r="C23" s="385"/>
      <c r="D23" s="385"/>
      <c r="E23" s="385"/>
      <c r="F23" s="385"/>
      <c r="G23" s="385"/>
      <c r="H23" s="385"/>
      <c r="I23" s="385"/>
      <c r="J23" s="385"/>
      <c r="K23" s="388"/>
      <c r="L23" s="388"/>
      <c r="M23" s="388"/>
      <c r="O23" s="376"/>
      <c r="Q23" s="376"/>
    </row>
    <row r="24" spans="1:18">
      <c r="A24" s="389" t="s">
        <v>218</v>
      </c>
      <c r="B24" s="385"/>
      <c r="C24" s="385"/>
      <c r="D24" s="385"/>
      <c r="E24" s="385"/>
      <c r="F24" s="385"/>
      <c r="G24" s="385"/>
      <c r="H24" s="385"/>
      <c r="I24" s="385"/>
      <c r="J24" s="385"/>
      <c r="K24" s="388"/>
      <c r="L24" s="388"/>
      <c r="M24" s="388"/>
      <c r="O24" s="376"/>
      <c r="Q24" s="376"/>
    </row>
    <row r="25" spans="1:18">
      <c r="A25" s="390" t="s">
        <v>228</v>
      </c>
      <c r="B25" s="385"/>
      <c r="C25" s="385"/>
      <c r="D25" s="385"/>
      <c r="E25" s="385"/>
      <c r="F25" s="385"/>
      <c r="G25" s="385"/>
      <c r="H25" s="385"/>
      <c r="I25" s="385"/>
      <c r="J25" s="385"/>
      <c r="K25" s="388"/>
      <c r="L25" s="388"/>
      <c r="M25" s="388"/>
      <c r="O25" s="376"/>
      <c r="Q25" s="376"/>
    </row>
    <row r="26" spans="1:18">
      <c r="O26" s="376"/>
      <c r="Q26" s="376"/>
      <c r="R26" s="376"/>
    </row>
    <row r="27" spans="1:18">
      <c r="A27" s="805"/>
      <c r="B27" s="805"/>
    </row>
    <row r="28" spans="1:18">
      <c r="A28" s="49"/>
      <c r="B28" s="49"/>
    </row>
    <row r="29" spans="1:18">
      <c r="A29" s="49"/>
      <c r="B29" s="49"/>
    </row>
    <row r="30" spans="1:18">
      <c r="A30" s="49"/>
      <c r="B30" s="49"/>
    </row>
    <row r="31" spans="1:18" ht="15" customHeight="1">
      <c r="A31" s="805"/>
      <c r="B31" s="805"/>
    </row>
    <row r="32" spans="1:18">
      <c r="A32" s="49"/>
      <c r="B32" s="49"/>
    </row>
    <row r="33" spans="1:2">
      <c r="A33" s="49"/>
      <c r="B33" s="49"/>
    </row>
    <row r="34" spans="1:2">
      <c r="A34" s="49"/>
      <c r="B34" s="49"/>
    </row>
    <row r="35" spans="1:2">
      <c r="A35" s="50"/>
      <c r="B35" s="49"/>
    </row>
  </sheetData>
  <mergeCells count="14">
    <mergeCell ref="A27:B27"/>
    <mergeCell ref="A31:B31"/>
    <mergeCell ref="A11:B11"/>
    <mergeCell ref="A20:B20"/>
    <mergeCell ref="A15:B15"/>
    <mergeCell ref="A10:B10"/>
    <mergeCell ref="A3:M3"/>
    <mergeCell ref="A4:M4"/>
    <mergeCell ref="A5:M5"/>
    <mergeCell ref="A6:M6"/>
    <mergeCell ref="A8:M8"/>
    <mergeCell ref="A7:M7"/>
    <mergeCell ref="A1:M1"/>
    <mergeCell ref="A2:M2"/>
  </mergeCells>
  <pageMargins left="3.937007874015748E-2" right="3.937007874015748E-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FM33"/>
  <sheetViews>
    <sheetView showGridLines="0" workbookViewId="0">
      <selection activeCell="A32" sqref="A32"/>
    </sheetView>
  </sheetViews>
  <sheetFormatPr defaultRowHeight="15"/>
  <cols>
    <col min="1" max="1" width="21.85546875" customWidth="1"/>
    <col min="2" max="2" width="13" customWidth="1"/>
    <col min="3" max="3" width="12.28515625" customWidth="1"/>
    <col min="4" max="4" width="8.42578125" customWidth="1"/>
    <col min="5" max="5" width="11.85546875" customWidth="1"/>
    <col min="6" max="6" width="8.28515625" customWidth="1"/>
    <col min="7" max="7" width="14.140625" customWidth="1"/>
    <col min="8" max="8" width="8.42578125" customWidth="1"/>
    <col min="9" max="9" width="12" customWidth="1"/>
    <col min="10" max="10" width="8.42578125" customWidth="1"/>
    <col min="11" max="11" width="12.42578125" customWidth="1"/>
  </cols>
  <sheetData>
    <row r="1" spans="1:13">
      <c r="A1" s="707" t="s">
        <v>174</v>
      </c>
      <c r="B1" s="707"/>
      <c r="C1" s="707"/>
      <c r="D1" s="707"/>
      <c r="E1" s="707"/>
      <c r="F1" s="707"/>
      <c r="G1" s="707"/>
      <c r="H1" s="707"/>
      <c r="I1" s="707"/>
      <c r="J1" s="707"/>
      <c r="K1" s="707"/>
      <c r="L1" s="707"/>
    </row>
    <row r="2" spans="1:13">
      <c r="A2" s="707" t="s">
        <v>176</v>
      </c>
      <c r="B2" s="707"/>
      <c r="C2" s="707"/>
      <c r="D2" s="707"/>
      <c r="E2" s="707"/>
      <c r="F2" s="707"/>
      <c r="G2" s="707"/>
      <c r="H2" s="707"/>
      <c r="I2" s="707"/>
      <c r="J2" s="707"/>
      <c r="K2" s="707"/>
      <c r="L2" s="707"/>
    </row>
    <row r="3" spans="1:13">
      <c r="A3" s="707" t="s">
        <v>175</v>
      </c>
      <c r="B3" s="707"/>
      <c r="C3" s="707"/>
      <c r="D3" s="707"/>
      <c r="E3" s="707"/>
      <c r="F3" s="707"/>
      <c r="G3" s="707"/>
      <c r="H3" s="707"/>
      <c r="I3" s="707"/>
      <c r="J3" s="707"/>
      <c r="K3" s="707"/>
      <c r="L3" s="707"/>
    </row>
    <row r="4" spans="1:13">
      <c r="A4" s="707" t="s">
        <v>177</v>
      </c>
      <c r="B4" s="707"/>
      <c r="C4" s="707"/>
      <c r="D4" s="707"/>
      <c r="E4" s="707"/>
      <c r="F4" s="707"/>
      <c r="G4" s="707"/>
      <c r="H4" s="707"/>
      <c r="I4" s="707"/>
      <c r="J4" s="707"/>
      <c r="K4" s="707"/>
      <c r="L4" s="707"/>
    </row>
    <row r="5" spans="1:13">
      <c r="A5" s="707" t="s">
        <v>178</v>
      </c>
      <c r="B5" s="707"/>
      <c r="C5" s="707"/>
      <c r="D5" s="707"/>
      <c r="E5" s="707"/>
      <c r="F5" s="707"/>
      <c r="G5" s="707"/>
      <c r="H5" s="707"/>
      <c r="I5" s="707"/>
      <c r="J5" s="707"/>
      <c r="K5" s="707"/>
      <c r="L5" s="707"/>
    </row>
    <row r="6" spans="1:13">
      <c r="A6" s="736" t="s">
        <v>180</v>
      </c>
      <c r="B6" s="736"/>
      <c r="C6" s="736"/>
      <c r="D6" s="736"/>
      <c r="E6" s="736"/>
      <c r="F6" s="736"/>
      <c r="G6" s="736"/>
      <c r="H6" s="736"/>
      <c r="I6" s="736"/>
      <c r="J6" s="736"/>
      <c r="K6" s="736"/>
      <c r="L6" s="736"/>
    </row>
    <row r="7" spans="1:13">
      <c r="A7" s="804" t="s">
        <v>327</v>
      </c>
      <c r="B7" s="804"/>
      <c r="C7" s="804"/>
      <c r="D7" s="804"/>
      <c r="E7" s="804"/>
      <c r="F7" s="804"/>
      <c r="G7" s="804"/>
      <c r="H7" s="804"/>
      <c r="I7" s="804"/>
      <c r="J7" s="804"/>
      <c r="K7" s="804"/>
      <c r="L7" s="804"/>
    </row>
    <row r="8" spans="1:13">
      <c r="A8" s="712" t="s">
        <v>187</v>
      </c>
      <c r="B8" s="712"/>
      <c r="C8" s="712"/>
      <c r="D8" s="712"/>
      <c r="E8" s="712"/>
      <c r="F8" s="712"/>
      <c r="G8" s="712"/>
      <c r="H8" s="712"/>
      <c r="I8" s="712"/>
      <c r="J8" s="712"/>
      <c r="K8" s="712"/>
      <c r="L8" s="712"/>
    </row>
    <row r="9" spans="1:13">
      <c r="A9" s="8"/>
      <c r="B9" s="7"/>
      <c r="C9" s="7"/>
      <c r="D9" s="7"/>
      <c r="E9" s="7"/>
      <c r="F9" s="7"/>
      <c r="G9" s="7"/>
      <c r="H9" s="7"/>
      <c r="I9" s="95"/>
      <c r="J9" s="95"/>
      <c r="L9" s="95">
        <v>1</v>
      </c>
    </row>
    <row r="10" spans="1:13" ht="27">
      <c r="A10" s="176" t="s">
        <v>35</v>
      </c>
      <c r="B10" s="454" t="s">
        <v>284</v>
      </c>
      <c r="C10" s="454" t="s">
        <v>328</v>
      </c>
      <c r="D10" s="675" t="s">
        <v>249</v>
      </c>
      <c r="E10" s="454" t="s">
        <v>334</v>
      </c>
      <c r="F10" s="675" t="s">
        <v>262</v>
      </c>
      <c r="G10" s="454" t="s">
        <v>335</v>
      </c>
      <c r="H10" s="675" t="s">
        <v>279</v>
      </c>
      <c r="I10" s="455" t="s">
        <v>287</v>
      </c>
      <c r="J10" s="635" t="s">
        <v>286</v>
      </c>
      <c r="K10" s="456" t="s">
        <v>336</v>
      </c>
      <c r="L10" s="636" t="s">
        <v>330</v>
      </c>
      <c r="M10" s="51"/>
    </row>
    <row r="11" spans="1:13" ht="15" customHeight="1">
      <c r="A11" s="325" t="s">
        <v>36</v>
      </c>
      <c r="B11" s="435">
        <f>B12+B13+B14</f>
        <v>24038567.56312</v>
      </c>
      <c r="C11" s="435">
        <f>C12+C13+C14</f>
        <v>28665141.166890502</v>
      </c>
      <c r="D11" s="439">
        <f t="shared" ref="D11:D20" si="0">(C11-B11)/B11</f>
        <v>0.19246461302746662</v>
      </c>
      <c r="E11" s="435">
        <f>E12+E13+E14</f>
        <v>27094969.27795</v>
      </c>
      <c r="F11" s="439">
        <f>(E11-C11)/C11</f>
        <v>-5.4776352915858632E-2</v>
      </c>
      <c r="G11" s="435">
        <f>G12+G13+G14</f>
        <v>30683975</v>
      </c>
      <c r="H11" s="439">
        <f>(G11-E11)/E11</f>
        <v>0.13246022482006459</v>
      </c>
      <c r="I11" s="435">
        <f>I12+I13+I14</f>
        <v>32621235.379999999</v>
      </c>
      <c r="J11" s="445">
        <f>(I11-G11)/G11</f>
        <v>6.3135900091171329E-2</v>
      </c>
      <c r="K11" s="475">
        <f>K12+K13+K14</f>
        <v>33070800</v>
      </c>
      <c r="L11" s="472">
        <f>(K11-I11)/I11</f>
        <v>1.3781348706236552E-2</v>
      </c>
      <c r="M11" s="51"/>
    </row>
    <row r="12" spans="1:13" ht="12" customHeight="1">
      <c r="A12" s="180" t="s">
        <v>116</v>
      </c>
      <c r="B12" s="457">
        <f>'2.2 a'!C12*0.9614</f>
        <v>12442135.949386001</v>
      </c>
      <c r="C12" s="457">
        <f>'2.2 a'!D12*0.95015</f>
        <v>13950283.294073502</v>
      </c>
      <c r="D12" s="438">
        <f t="shared" si="0"/>
        <v>0.12121289711208513</v>
      </c>
      <c r="E12" s="460">
        <f>'2.2 a'!F12*0.9485</f>
        <v>14073764.777205</v>
      </c>
      <c r="F12" s="438">
        <f t="shared" ref="F12:F20" si="1">(E12-C12)/C12</f>
        <v>8.8515394654355688E-3</v>
      </c>
      <c r="G12" s="457">
        <f>'2.2 a'!H12*0.9485</f>
        <v>15024240</v>
      </c>
      <c r="H12" s="438">
        <f t="shared" ref="H12:H20" si="2">(G12-E12)/E12</f>
        <v>6.7535250008900705E-2</v>
      </c>
      <c r="I12" s="457">
        <f>'2.2 a'!J12*0.9455</f>
        <v>15638570</v>
      </c>
      <c r="J12" s="444">
        <f t="shared" ref="J12:J20" si="3">(I12-G12)/G12</f>
        <v>4.0889256295160353E-2</v>
      </c>
      <c r="K12" s="476">
        <f>'2.2 a'!L12*0.93</f>
        <v>16089000</v>
      </c>
      <c r="L12" s="472">
        <f>(K12-I12)/I12</f>
        <v>2.8802505599936568E-2</v>
      </c>
      <c r="M12" s="51"/>
    </row>
    <row r="13" spans="1:13" ht="12" customHeight="1">
      <c r="A13" s="181" t="s">
        <v>117</v>
      </c>
      <c r="B13" s="457">
        <f>'2.2 a'!C13*0.9614</f>
        <v>0</v>
      </c>
      <c r="C13" s="457">
        <f>'2.2 a'!D13*0.95015</f>
        <v>29786.071821500002</v>
      </c>
      <c r="D13" s="465" t="e">
        <f t="shared" si="0"/>
        <v>#DIV/0!</v>
      </c>
      <c r="E13" s="461">
        <f>'2.2 a'!F13*0.9485</f>
        <v>426825</v>
      </c>
      <c r="F13" s="465">
        <f t="shared" si="1"/>
        <v>13.329684107318634</v>
      </c>
      <c r="G13" s="468">
        <f>'2.2 a'!H13*0.9485</f>
        <v>673435</v>
      </c>
      <c r="H13" s="465">
        <f t="shared" si="2"/>
        <v>0.57777777777777772</v>
      </c>
      <c r="I13" s="461">
        <f>'2.2 a'!J13-(25500*0.0542)</f>
        <v>694617.9</v>
      </c>
      <c r="J13" s="469">
        <f t="shared" si="3"/>
        <v>3.1455003081217972E-2</v>
      </c>
      <c r="K13" s="476">
        <f>'2.2 a'!L13*0.93</f>
        <v>511500</v>
      </c>
      <c r="L13" s="473">
        <f>(K13-I13)/I13</f>
        <v>-0.26362392906949278</v>
      </c>
      <c r="M13" s="51"/>
    </row>
    <row r="14" spans="1:13" ht="12" customHeight="1">
      <c r="A14" s="182" t="s">
        <v>118</v>
      </c>
      <c r="B14" s="457">
        <f>'2.2 a'!C14*0.9614</f>
        <v>11596431.613734001</v>
      </c>
      <c r="C14" s="457">
        <f>'2.2 a'!D14*0.95015</f>
        <v>14685071.800995501</v>
      </c>
      <c r="D14" s="465">
        <f t="shared" si="0"/>
        <v>0.26634401772382554</v>
      </c>
      <c r="E14" s="462">
        <f>'2.2 a'!F14*0.9485</f>
        <v>12594379.500745</v>
      </c>
      <c r="F14" s="465">
        <f t="shared" si="1"/>
        <v>-0.14236854464060383</v>
      </c>
      <c r="G14" s="462">
        <f>'2.2 a'!H14*0.9485</f>
        <v>14986300</v>
      </c>
      <c r="H14" s="465">
        <f t="shared" si="2"/>
        <v>0.18991967798917839</v>
      </c>
      <c r="I14" s="462">
        <f>'2.2 a'!J14-(7600600*0.0542)</f>
        <v>16288047.479999999</v>
      </c>
      <c r="J14" s="469">
        <f t="shared" si="3"/>
        <v>8.6862499749771366E-2</v>
      </c>
      <c r="K14" s="476">
        <f>'2.2 a'!L14*0.93</f>
        <v>16470300</v>
      </c>
      <c r="L14" s="474">
        <f t="shared" ref="L14:L19" si="4">(K14-I14)/I14</f>
        <v>1.1189341154843038E-2</v>
      </c>
      <c r="M14" s="51"/>
    </row>
    <row r="15" spans="1:13" ht="15" customHeight="1">
      <c r="A15" s="326" t="s">
        <v>37</v>
      </c>
      <c r="B15" s="435">
        <f>B16+B17+B18</f>
        <v>3168477.154348</v>
      </c>
      <c r="C15" s="435">
        <f>C16+C17+C18</f>
        <v>6662565.4474414997</v>
      </c>
      <c r="D15" s="439">
        <f t="shared" si="0"/>
        <v>1.1027658155270819</v>
      </c>
      <c r="E15" s="435">
        <f>E16+E17+E18</f>
        <v>5326328.317485</v>
      </c>
      <c r="F15" s="439">
        <f t="shared" si="1"/>
        <v>-0.20055894992665774</v>
      </c>
      <c r="G15" s="435">
        <f>G16+G17+G18</f>
        <v>4306190</v>
      </c>
      <c r="H15" s="439">
        <f t="shared" si="2"/>
        <v>-0.19152749449111911</v>
      </c>
      <c r="I15" s="435">
        <f>I16+I17+I18</f>
        <v>4975762.0839999998</v>
      </c>
      <c r="J15" s="445">
        <f t="shared" si="3"/>
        <v>0.15549060399099895</v>
      </c>
      <c r="K15" s="475">
        <f>K16+K17+K18</f>
        <v>5206047</v>
      </c>
      <c r="L15" s="473">
        <f t="shared" si="4"/>
        <v>4.6281335826023833E-2</v>
      </c>
      <c r="M15" s="51"/>
    </row>
    <row r="16" spans="1:13" ht="12" customHeight="1">
      <c r="A16" s="183" t="s">
        <v>119</v>
      </c>
      <c r="B16" s="458">
        <f>'2.2 a'!C16*0.9614</f>
        <v>3167996.0794020002</v>
      </c>
      <c r="C16" s="458">
        <f>'2.2 a'!D16*0.95015</f>
        <v>6658074.3164275</v>
      </c>
      <c r="D16" s="438">
        <f t="shared" si="0"/>
        <v>1.1016674735545433</v>
      </c>
      <c r="E16" s="458">
        <f>'2.2 a'!F16*0.9485</f>
        <v>5278694.1827199999</v>
      </c>
      <c r="F16" s="438">
        <f t="shared" si="1"/>
        <v>-0.20717403683887226</v>
      </c>
      <c r="G16" s="458">
        <f>'2.2 a'!H16*0.9485</f>
        <v>4021640</v>
      </c>
      <c r="H16" s="438">
        <f t="shared" si="2"/>
        <v>-0.23813733836580517</v>
      </c>
      <c r="I16" s="458">
        <f>'2.2 a'!J16-(1485000*0.0542)</f>
        <v>4179513</v>
      </c>
      <c r="J16" s="444">
        <f t="shared" si="3"/>
        <v>3.9255875712395936E-2</v>
      </c>
      <c r="K16" s="476">
        <f>'2.2 a'!L16*0.93</f>
        <v>4462512</v>
      </c>
      <c r="L16" s="472">
        <f t="shared" si="4"/>
        <v>6.7710998865178784E-2</v>
      </c>
      <c r="M16" s="51"/>
    </row>
    <row r="17" spans="1:169" ht="12" customHeight="1">
      <c r="A17" s="182" t="s">
        <v>111</v>
      </c>
      <c r="B17" s="458">
        <f>'2.2 a'!C17*0.9614</f>
        <v>0</v>
      </c>
      <c r="C17" s="458">
        <f>'2.2 a'!D17*0.95015</f>
        <v>0</v>
      </c>
      <c r="D17" s="466" t="e">
        <f t="shared" si="0"/>
        <v>#DIV/0!</v>
      </c>
      <c r="E17" s="463">
        <v>0</v>
      </c>
      <c r="F17" s="466" t="e">
        <f t="shared" si="1"/>
        <v>#DIV/0!</v>
      </c>
      <c r="G17" s="463">
        <v>0</v>
      </c>
      <c r="H17" s="466" t="e">
        <f t="shared" si="2"/>
        <v>#DIV/0!</v>
      </c>
      <c r="I17" s="463">
        <v>0</v>
      </c>
      <c r="J17" s="470" t="e">
        <f t="shared" si="3"/>
        <v>#DIV/0!</v>
      </c>
      <c r="K17" s="477">
        <v>0</v>
      </c>
      <c r="L17" s="473" t="e">
        <f t="shared" si="4"/>
        <v>#DIV/0!</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row>
    <row r="18" spans="1:169" ht="12" customHeight="1">
      <c r="A18" s="183" t="s">
        <v>120</v>
      </c>
      <c r="B18" s="458">
        <f>'2.2 a'!C18*0.9614</f>
        <v>481.07494600000001</v>
      </c>
      <c r="C18" s="458">
        <f>'2.2 a'!D18*0.95015</f>
        <v>4491.1310140000005</v>
      </c>
      <c r="D18" s="467">
        <f t="shared" si="0"/>
        <v>8.3356161058530791</v>
      </c>
      <c r="E18" s="458">
        <f>'2.2 a'!F18*0.9485</f>
        <v>47634.134764999995</v>
      </c>
      <c r="F18" s="438">
        <f t="shared" si="1"/>
        <v>9.6062670219399635</v>
      </c>
      <c r="G18" s="458">
        <f>'2.2 a'!H18*0.9485</f>
        <v>284550</v>
      </c>
      <c r="H18" s="438">
        <f t="shared" si="2"/>
        <v>4.9736573657485224</v>
      </c>
      <c r="I18" s="458">
        <f>'2.2 a'!J18-(59980*0.0542)</f>
        <v>796249.08400000003</v>
      </c>
      <c r="J18" s="444">
        <f t="shared" si="3"/>
        <v>1.7982747636619225</v>
      </c>
      <c r="K18" s="476">
        <f>'2.2 a'!L18*0.93</f>
        <v>743535</v>
      </c>
      <c r="L18" s="473">
        <f t="shared" si="4"/>
        <v>-6.6203007399629268E-2</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row>
    <row r="19" spans="1:169" ht="12" customHeight="1">
      <c r="A19" s="175" t="s">
        <v>38</v>
      </c>
      <c r="B19" s="458">
        <f>'2.2 a'!C19*0.9614</f>
        <v>0</v>
      </c>
      <c r="C19" s="458">
        <f>'2.2 a'!D19*0.95015</f>
        <v>0</v>
      </c>
      <c r="D19" s="440" t="e">
        <f t="shared" si="0"/>
        <v>#DIV/0!</v>
      </c>
      <c r="E19" s="464">
        <f>'2.2 a'!F19*0.9485</f>
        <v>119321.3</v>
      </c>
      <c r="F19" s="440" t="e">
        <f t="shared" si="1"/>
        <v>#DIV/0!</v>
      </c>
      <c r="G19" s="464">
        <f>'2.2 a'!H19*0.9485</f>
        <v>194442.5</v>
      </c>
      <c r="H19" s="440">
        <f t="shared" si="2"/>
        <v>0.62957074721780604</v>
      </c>
      <c r="I19" s="464">
        <f>'2.2 a'!J19-(190000*0.0542)</f>
        <v>209702</v>
      </c>
      <c r="J19" s="471">
        <f t="shared" si="3"/>
        <v>7.8478213353562101E-2</v>
      </c>
      <c r="K19" s="478">
        <f>'2.2 a'!L19*0.93</f>
        <v>220968.00000000003</v>
      </c>
      <c r="L19" s="474">
        <f t="shared" si="4"/>
        <v>5.3723855757217526E-2</v>
      </c>
      <c r="M19" s="51"/>
    </row>
    <row r="20" spans="1:169">
      <c r="A20" s="177" t="s">
        <v>39</v>
      </c>
      <c r="B20" s="435">
        <f>B19+B15+B11</f>
        <v>27207044.717468001</v>
      </c>
      <c r="C20" s="435">
        <f>C11+C15+C19</f>
        <v>35327706.614332005</v>
      </c>
      <c r="D20" s="440">
        <f t="shared" si="0"/>
        <v>0.29847644171548765</v>
      </c>
      <c r="E20" s="459">
        <f>E11+E15+E19</f>
        <v>32540618.895435002</v>
      </c>
      <c r="F20" s="440">
        <f t="shared" si="1"/>
        <v>-7.8892404460988066E-2</v>
      </c>
      <c r="G20" s="459">
        <f>G11+G15+G19</f>
        <v>35184607.5</v>
      </c>
      <c r="H20" s="440">
        <f t="shared" si="2"/>
        <v>8.1251945854536697E-2</v>
      </c>
      <c r="I20" s="459">
        <f>I11+I15+I19</f>
        <v>37806699.464000002</v>
      </c>
      <c r="J20" s="471">
        <f t="shared" si="3"/>
        <v>7.4523837277423136E-2</v>
      </c>
      <c r="K20" s="475">
        <f>K11+K15+K19</f>
        <v>38497815</v>
      </c>
      <c r="L20" s="474">
        <f>(K20-I20)/I20</f>
        <v>1.8280239899229687E-2</v>
      </c>
      <c r="M20" s="51"/>
    </row>
    <row r="21" spans="1:169">
      <c r="A21" s="9" t="s">
        <v>40</v>
      </c>
      <c r="B21" s="7"/>
      <c r="C21" s="7"/>
      <c r="D21" s="7"/>
      <c r="E21" s="7"/>
      <c r="F21" s="7"/>
      <c r="G21" s="7"/>
      <c r="H21" s="7"/>
      <c r="I21" s="7"/>
      <c r="J21" s="7"/>
    </row>
    <row r="22" spans="1:169" ht="12" customHeight="1">
      <c r="A22" s="47" t="s">
        <v>337</v>
      </c>
      <c r="B22" s="7"/>
      <c r="C22" s="7"/>
      <c r="D22" s="7"/>
      <c r="E22" s="7"/>
      <c r="F22" s="7"/>
      <c r="G22" s="7"/>
      <c r="H22" s="7"/>
      <c r="I22" s="7"/>
      <c r="J22" s="7"/>
    </row>
    <row r="23" spans="1:169" ht="12" customHeight="1">
      <c r="A23" s="48" t="s">
        <v>338</v>
      </c>
      <c r="B23" s="44"/>
      <c r="C23" s="44"/>
      <c r="D23" s="44"/>
      <c r="E23" s="44"/>
      <c r="F23" s="44"/>
      <c r="G23" s="44"/>
      <c r="H23" s="44"/>
      <c r="I23" s="44"/>
      <c r="J23" s="44"/>
    </row>
    <row r="24" spans="1:169" ht="12" customHeight="1">
      <c r="A24" s="48" t="s">
        <v>339</v>
      </c>
      <c r="B24" s="44"/>
      <c r="C24" s="44"/>
      <c r="D24" s="44"/>
      <c r="E24" s="44"/>
      <c r="F24" s="44"/>
      <c r="G24" s="44"/>
      <c r="H24" s="44"/>
      <c r="I24" s="44"/>
      <c r="J24" s="44"/>
    </row>
    <row r="25" spans="1:169" ht="12" customHeight="1">
      <c r="A25" s="48" t="s">
        <v>121</v>
      </c>
      <c r="B25" s="44"/>
      <c r="C25" s="44"/>
      <c r="D25" s="44"/>
      <c r="E25" s="44"/>
      <c r="F25" s="44"/>
      <c r="G25" s="44"/>
      <c r="H25" s="44"/>
      <c r="I25" s="44"/>
      <c r="J25" s="44"/>
    </row>
    <row r="26" spans="1:169" ht="12" customHeight="1">
      <c r="A26" s="47" t="s">
        <v>280</v>
      </c>
    </row>
    <row r="27" spans="1:169" ht="12" customHeight="1">
      <c r="A27" s="47" t="s">
        <v>281</v>
      </c>
    </row>
    <row r="28" spans="1:169" ht="12" customHeight="1">
      <c r="A28" s="47" t="s">
        <v>341</v>
      </c>
    </row>
    <row r="29" spans="1:169" ht="12" customHeight="1">
      <c r="A29" s="47" t="s">
        <v>340</v>
      </c>
    </row>
    <row r="30" spans="1:169" ht="12" customHeight="1">
      <c r="A30" s="48" t="s">
        <v>122</v>
      </c>
    </row>
    <row r="31" spans="1:169" ht="12" customHeight="1">
      <c r="A31" s="47" t="s">
        <v>124</v>
      </c>
    </row>
    <row r="32" spans="1:169" ht="12" customHeight="1">
      <c r="A32" s="48" t="s">
        <v>123</v>
      </c>
    </row>
    <row r="33" spans="1:1" ht="12" customHeight="1">
      <c r="A33" s="218" t="s">
        <v>229</v>
      </c>
    </row>
  </sheetData>
  <mergeCells count="8">
    <mergeCell ref="A6:L6"/>
    <mergeCell ref="A7:L7"/>
    <mergeCell ref="A8:L8"/>
    <mergeCell ref="A1:L1"/>
    <mergeCell ref="A2:L2"/>
    <mergeCell ref="A3:L3"/>
    <mergeCell ref="A4:L4"/>
    <mergeCell ref="A5:L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G31"/>
  <sheetViews>
    <sheetView workbookViewId="0">
      <selection activeCell="C29" sqref="C29"/>
    </sheetView>
  </sheetViews>
  <sheetFormatPr defaultRowHeight="15"/>
  <cols>
    <col min="1" max="1" width="33.85546875" customWidth="1"/>
    <col min="2" max="2" width="13.7109375" customWidth="1"/>
    <col min="3" max="3" width="13" customWidth="1"/>
    <col min="4" max="4" width="12" customWidth="1"/>
    <col min="5" max="5" width="12.7109375" customWidth="1"/>
    <col min="6" max="6" width="12.85546875" customWidth="1"/>
    <col min="7" max="7" width="12.7109375" customWidth="1"/>
  </cols>
  <sheetData>
    <row r="1" spans="1:7">
      <c r="A1" s="707" t="s">
        <v>174</v>
      </c>
      <c r="B1" s="707"/>
      <c r="C1" s="707"/>
      <c r="D1" s="707"/>
      <c r="E1" s="707"/>
      <c r="F1" s="707"/>
      <c r="G1" s="707"/>
    </row>
    <row r="2" spans="1:7">
      <c r="A2" s="707" t="s">
        <v>176</v>
      </c>
      <c r="B2" s="707"/>
      <c r="C2" s="707"/>
      <c r="D2" s="707"/>
      <c r="E2" s="707"/>
      <c r="F2" s="707"/>
      <c r="G2" s="707"/>
    </row>
    <row r="3" spans="1:7">
      <c r="A3" s="707" t="s">
        <v>175</v>
      </c>
      <c r="B3" s="707"/>
      <c r="C3" s="707"/>
      <c r="D3" s="707"/>
      <c r="E3" s="707"/>
      <c r="F3" s="707"/>
      <c r="G3" s="707"/>
    </row>
    <row r="4" spans="1:7">
      <c r="A4" s="707" t="s">
        <v>177</v>
      </c>
      <c r="B4" s="707"/>
      <c r="C4" s="707"/>
      <c r="D4" s="707"/>
      <c r="E4" s="707"/>
      <c r="F4" s="707"/>
      <c r="G4" s="707"/>
    </row>
    <row r="5" spans="1:7">
      <c r="A5" s="707" t="s">
        <v>178</v>
      </c>
      <c r="B5" s="707"/>
      <c r="C5" s="707"/>
      <c r="D5" s="707"/>
      <c r="E5" s="707"/>
      <c r="F5" s="707"/>
      <c r="G5" s="707"/>
    </row>
    <row r="6" spans="1:7">
      <c r="A6" s="736" t="s">
        <v>180</v>
      </c>
      <c r="B6" s="736"/>
      <c r="C6" s="736"/>
      <c r="D6" s="736"/>
      <c r="E6" s="736"/>
      <c r="F6" s="736"/>
      <c r="G6" s="736"/>
    </row>
    <row r="7" spans="1:7">
      <c r="A7" s="804" t="s">
        <v>327</v>
      </c>
      <c r="B7" s="804"/>
      <c r="C7" s="804"/>
      <c r="D7" s="804"/>
      <c r="E7" s="804"/>
      <c r="F7" s="804"/>
      <c r="G7" s="804"/>
    </row>
    <row r="8" spans="1:7">
      <c r="A8" s="712" t="s">
        <v>188</v>
      </c>
      <c r="B8" s="712"/>
      <c r="C8" s="712"/>
      <c r="D8" s="712"/>
      <c r="E8" s="712"/>
      <c r="F8" s="712"/>
      <c r="G8" s="712"/>
    </row>
    <row r="9" spans="1:7">
      <c r="A9" s="91" t="s">
        <v>189</v>
      </c>
      <c r="B9" s="92"/>
      <c r="C9" s="92"/>
      <c r="D9" s="92"/>
      <c r="E9" s="92"/>
      <c r="F9" s="96"/>
      <c r="G9" s="95">
        <v>1</v>
      </c>
    </row>
    <row r="10" spans="1:7" ht="22.5">
      <c r="A10" s="194" t="s">
        <v>41</v>
      </c>
      <c r="B10" s="498" t="s">
        <v>219</v>
      </c>
      <c r="C10" s="498" t="s">
        <v>219</v>
      </c>
      <c r="D10" s="499" t="s">
        <v>213</v>
      </c>
      <c r="E10" s="500" t="s">
        <v>214</v>
      </c>
      <c r="F10" s="501" t="s">
        <v>214</v>
      </c>
      <c r="G10" s="501" t="s">
        <v>214</v>
      </c>
    </row>
    <row r="11" spans="1:7">
      <c r="A11" s="57"/>
      <c r="B11" s="428">
        <v>2022</v>
      </c>
      <c r="C11" s="428">
        <v>2023</v>
      </c>
      <c r="D11" s="428">
        <v>2024</v>
      </c>
      <c r="E11" s="502">
        <v>2025</v>
      </c>
      <c r="F11" s="430">
        <v>2026</v>
      </c>
      <c r="G11" s="430">
        <v>2027</v>
      </c>
    </row>
    <row r="12" spans="1:7">
      <c r="A12" s="687" t="s">
        <v>42</v>
      </c>
      <c r="B12" s="479">
        <f>B13+B23</f>
        <v>30004138.5</v>
      </c>
      <c r="C12" s="479">
        <f t="shared" ref="C12:G12" si="0">C13+C23</f>
        <v>33593560.189999998</v>
      </c>
      <c r="D12" s="479">
        <f t="shared" si="0"/>
        <v>34307452.710000001</v>
      </c>
      <c r="E12" s="479">
        <f>E13+E23</f>
        <v>37095000.003585346</v>
      </c>
      <c r="F12" s="480">
        <f t="shared" si="0"/>
        <v>39215499.999565527</v>
      </c>
      <c r="G12" s="480">
        <f t="shared" si="0"/>
        <v>41395499.999540463</v>
      </c>
    </row>
    <row r="13" spans="1:7">
      <c r="A13" s="196" t="s">
        <v>43</v>
      </c>
      <c r="B13" s="481">
        <f t="shared" ref="B13:G13" si="1">B14+B15+B17+B19+B20+B21</f>
        <v>28979214.739999998</v>
      </c>
      <c r="C13" s="481">
        <f t="shared" si="1"/>
        <v>30687206.789999999</v>
      </c>
      <c r="D13" s="481">
        <f>D14+D15+D17+D19+D20+D21</f>
        <v>31612452.710000001</v>
      </c>
      <c r="E13" s="481">
        <f t="shared" si="1"/>
        <v>35595000.003585346</v>
      </c>
      <c r="F13" s="482">
        <f t="shared" si="1"/>
        <v>37715499.999565527</v>
      </c>
      <c r="G13" s="480">
        <f t="shared" si="1"/>
        <v>39895499.999540463</v>
      </c>
    </row>
    <row r="14" spans="1:7">
      <c r="A14" s="197" t="s">
        <v>4</v>
      </c>
      <c r="B14" s="483">
        <f>' 2.1 a'!C15</f>
        <v>1513435.14</v>
      </c>
      <c r="C14" s="483">
        <f>' 2.1 a'!D15</f>
        <v>1913595.24</v>
      </c>
      <c r="D14" s="483">
        <f>' 2.1 a'!F15</f>
        <v>2149500</v>
      </c>
      <c r="E14" s="492">
        <f>' 2.1 a'!H15</f>
        <v>2420000</v>
      </c>
      <c r="F14" s="503">
        <f>' 2.1 a'!J15</f>
        <v>2559999.9999999995</v>
      </c>
      <c r="G14" s="485">
        <f>' 2.1 a'!L15</f>
        <v>2704999.9999999995</v>
      </c>
    </row>
    <row r="15" spans="1:7">
      <c r="A15" s="198" t="s">
        <v>5</v>
      </c>
      <c r="B15" s="486">
        <f>' 2.1 a'!C16</f>
        <v>132371.01999999999</v>
      </c>
      <c r="C15" s="486">
        <f>' 2.1 a'!D16</f>
        <v>235356.68</v>
      </c>
      <c r="D15" s="486">
        <f>' 2.1 a'!F16</f>
        <v>160000</v>
      </c>
      <c r="E15" s="494">
        <f>' 2.1 a'!H16</f>
        <v>180000.00000000006</v>
      </c>
      <c r="F15" s="504">
        <f>' 2.1 a'!J16</f>
        <v>195000.00000000006</v>
      </c>
      <c r="G15" s="452">
        <f>' 2.1 a'!L16</f>
        <v>210000.00000000003</v>
      </c>
    </row>
    <row r="16" spans="1:7">
      <c r="A16" s="198" t="s">
        <v>44</v>
      </c>
      <c r="B16" s="486">
        <f>B17+B18</f>
        <v>20934.799999999814</v>
      </c>
      <c r="C16" s="486">
        <f t="shared" ref="C16:G16" si="2">C17+C18</f>
        <v>25859.979999999981</v>
      </c>
      <c r="D16" s="486">
        <f t="shared" si="2"/>
        <v>50000</v>
      </c>
      <c r="E16" s="494">
        <f t="shared" si="2"/>
        <v>34950</v>
      </c>
      <c r="F16" s="504">
        <f t="shared" si="2"/>
        <v>36960</v>
      </c>
      <c r="G16" s="452">
        <f t="shared" si="2"/>
        <v>39000</v>
      </c>
    </row>
    <row r="17" spans="1:7">
      <c r="A17" s="198" t="s">
        <v>6</v>
      </c>
      <c r="B17" s="486">
        <f>' 2.1 a'!C17</f>
        <v>1106670.92</v>
      </c>
      <c r="C17" s="486">
        <f>' 2.1 a'!D17</f>
        <v>1148169.8799999999</v>
      </c>
      <c r="D17" s="486">
        <f>' 2.1 a'!F17</f>
        <v>1036000</v>
      </c>
      <c r="E17" s="494">
        <f>' 2.1 a'!H17</f>
        <v>1165000.0000000002</v>
      </c>
      <c r="F17" s="504">
        <f>' 2.1 a'!J17</f>
        <v>1232000.0000000002</v>
      </c>
      <c r="G17" s="452">
        <f>' 2.1 a'!L17</f>
        <v>1300000</v>
      </c>
    </row>
    <row r="18" spans="1:7">
      <c r="A18" s="198" t="s">
        <v>45</v>
      </c>
      <c r="B18" s="486">
        <f>-1085736.12</f>
        <v>-1085736.1200000001</v>
      </c>
      <c r="C18" s="486">
        <v>-1122309.8999999999</v>
      </c>
      <c r="D18" s="486">
        <v>-986000</v>
      </c>
      <c r="E18" s="494">
        <f>-(E17*0.97)</f>
        <v>-1130050.0000000002</v>
      </c>
      <c r="F18" s="494">
        <f>-(F17*0.97)</f>
        <v>-1195040.0000000002</v>
      </c>
      <c r="G18" s="494">
        <f>-(G17*0.97)</f>
        <v>-1261000</v>
      </c>
    </row>
    <row r="19" spans="1:7">
      <c r="A19" s="198" t="s">
        <v>7</v>
      </c>
      <c r="B19" s="486">
        <f>' 2.1 a'!C18</f>
        <v>23106.240000000002</v>
      </c>
      <c r="C19" s="486">
        <f>' 2.1 a'!D18</f>
        <v>25682.78</v>
      </c>
      <c r="D19" s="486">
        <f>' 2.1 a'!F18</f>
        <v>27000</v>
      </c>
      <c r="E19" s="494">
        <f>' 2.1 a'!H18</f>
        <v>30000.000000000004</v>
      </c>
      <c r="F19" s="504">
        <f>' 2.1 a'!J18</f>
        <v>32000</v>
      </c>
      <c r="G19" s="452">
        <f>' 2.1 a'!L18</f>
        <v>33999.999999999993</v>
      </c>
    </row>
    <row r="20" spans="1:7">
      <c r="A20" s="198" t="s">
        <v>8</v>
      </c>
      <c r="B20" s="486">
        <f>' 2.1 a'!C19</f>
        <v>26200568.949999999</v>
      </c>
      <c r="C20" s="486">
        <f>' 2.1 a'!D19</f>
        <v>27354835.32</v>
      </c>
      <c r="D20" s="486">
        <f>' 2.1 a'!F19</f>
        <v>28236152.710000001</v>
      </c>
      <c r="E20" s="494">
        <f>' 2.1 a'!H19</f>
        <v>31794999.999589223</v>
      </c>
      <c r="F20" s="504">
        <f>' 2.1 a'!J19</f>
        <v>33689999.999565527</v>
      </c>
      <c r="G20" s="452">
        <f>' 2.1 a'!L19</f>
        <v>35639999.999540463</v>
      </c>
    </row>
    <row r="21" spans="1:7">
      <c r="A21" s="199" t="s">
        <v>46</v>
      </c>
      <c r="B21" s="488">
        <f>' 2.1 a'!C20</f>
        <v>3062.47</v>
      </c>
      <c r="C21" s="488">
        <f>' 2.1 a'!D20</f>
        <v>9566.89</v>
      </c>
      <c r="D21" s="488">
        <f>' 2.1 a'!F20</f>
        <v>3800</v>
      </c>
      <c r="E21" s="496">
        <f>' 2.1 a'!H20</f>
        <v>5000.003996124</v>
      </c>
      <c r="F21" s="505">
        <f>' 2.1 a'!J20</f>
        <v>6500</v>
      </c>
      <c r="G21" s="490">
        <f>' 2.1 a'!L20</f>
        <v>6499.9999999999991</v>
      </c>
    </row>
    <row r="22" spans="1:7">
      <c r="A22" s="200" t="s">
        <v>47</v>
      </c>
      <c r="B22" s="491">
        <f t="shared" ref="B22:G22" si="3">B13+B18</f>
        <v>27893478.619999997</v>
      </c>
      <c r="C22" s="491">
        <f t="shared" si="3"/>
        <v>29564896.890000001</v>
      </c>
      <c r="D22" s="491">
        <f>D13+D18</f>
        <v>30626452.710000001</v>
      </c>
      <c r="E22" s="491">
        <f t="shared" si="3"/>
        <v>34464950.003585346</v>
      </c>
      <c r="F22" s="480">
        <f t="shared" si="3"/>
        <v>36520459.999565527</v>
      </c>
      <c r="G22" s="480">
        <f t="shared" si="3"/>
        <v>38634499.999540463</v>
      </c>
    </row>
    <row r="23" spans="1:7">
      <c r="A23" s="196" t="s">
        <v>48</v>
      </c>
      <c r="B23" s="481">
        <f t="shared" ref="B23:G23" si="4">B24+B25+B26+B27+B28</f>
        <v>1024923.76</v>
      </c>
      <c r="C23" s="481">
        <f t="shared" si="4"/>
        <v>2906353.4</v>
      </c>
      <c r="D23" s="481">
        <f t="shared" si="4"/>
        <v>2695000</v>
      </c>
      <c r="E23" s="481">
        <f t="shared" si="4"/>
        <v>1500000</v>
      </c>
      <c r="F23" s="480">
        <f t="shared" si="4"/>
        <v>1500000</v>
      </c>
      <c r="G23" s="480">
        <f t="shared" si="4"/>
        <v>1500000</v>
      </c>
    </row>
    <row r="24" spans="1:7">
      <c r="A24" s="197" t="s">
        <v>49</v>
      </c>
      <c r="B24" s="492">
        <f>' 2.1 a'!C22</f>
        <v>0</v>
      </c>
      <c r="C24" s="492">
        <f>' 2.1 a'!D22</f>
        <v>1931716.32</v>
      </c>
      <c r="D24" s="492">
        <f>' 2.1 a'!F22</f>
        <v>0</v>
      </c>
      <c r="E24" s="492">
        <f>' 2.1 a'!F22</f>
        <v>0</v>
      </c>
      <c r="F24" s="484">
        <f>' 2.1 a'!J22</f>
        <v>0</v>
      </c>
      <c r="G24" s="493">
        <f>' 2.1 a'!L22</f>
        <v>0</v>
      </c>
    </row>
    <row r="25" spans="1:7">
      <c r="A25" s="198" t="s">
        <v>50</v>
      </c>
      <c r="B25" s="494">
        <v>0</v>
      </c>
      <c r="C25" s="494">
        <v>0</v>
      </c>
      <c r="D25" s="494">
        <v>0</v>
      </c>
      <c r="E25" s="494">
        <v>0</v>
      </c>
      <c r="F25" s="487">
        <v>0</v>
      </c>
      <c r="G25" s="495">
        <f>' 2.1 a'!L24</f>
        <v>0</v>
      </c>
    </row>
    <row r="26" spans="1:7">
      <c r="A26" s="198" t="s">
        <v>51</v>
      </c>
      <c r="B26" s="494">
        <v>0</v>
      </c>
      <c r="C26" s="494">
        <f>' 2.1 a'!D23</f>
        <v>10000</v>
      </c>
      <c r="D26" s="494">
        <f>' 2.1 a'!F23</f>
        <v>45000</v>
      </c>
      <c r="E26" s="494">
        <f>' 2.1 a'!H23</f>
        <v>0</v>
      </c>
      <c r="F26" s="487">
        <f>' 2.1 a'!J23</f>
        <v>0</v>
      </c>
      <c r="G26" s="452">
        <v>0</v>
      </c>
    </row>
    <row r="27" spans="1:7">
      <c r="A27" s="198" t="s">
        <v>12</v>
      </c>
      <c r="B27" s="494">
        <f>' 2.1 a'!C25</f>
        <v>1024923.76</v>
      </c>
      <c r="C27" s="494">
        <f>' 2.1 a'!D25</f>
        <v>964637.08</v>
      </c>
      <c r="D27" s="494">
        <f>' 2.1 a'!F25</f>
        <v>2650000</v>
      </c>
      <c r="E27" s="494">
        <f>' 2.1 a'!H25</f>
        <v>1500000</v>
      </c>
      <c r="F27" s="487">
        <f>' 2.1 a'!J25</f>
        <v>1500000</v>
      </c>
      <c r="G27" s="452">
        <f>' 2.1 a'!L25</f>
        <v>1500000</v>
      </c>
    </row>
    <row r="28" spans="1:7">
      <c r="A28" s="199" t="s">
        <v>13</v>
      </c>
      <c r="B28" s="496">
        <f>'2.1 b'!D24</f>
        <v>0</v>
      </c>
      <c r="C28" s="496">
        <f>'2.1 b'!F24</f>
        <v>0</v>
      </c>
      <c r="D28" s="496">
        <f>'2.1 b'!G24</f>
        <v>0</v>
      </c>
      <c r="E28" s="496">
        <f>' 2.1 a'!F26</f>
        <v>0</v>
      </c>
      <c r="F28" s="489">
        <f>' 2.1 a'!J26</f>
        <v>0</v>
      </c>
      <c r="G28" s="497">
        <f>' 2.1 a'!J26</f>
        <v>0</v>
      </c>
    </row>
    <row r="29" spans="1:7" ht="18" customHeight="1">
      <c r="A29" s="201" t="s">
        <v>52</v>
      </c>
      <c r="B29" s="491">
        <f>B23-B24-B25-B26</f>
        <v>1024923.76</v>
      </c>
      <c r="C29" s="491">
        <f>C23-C24-C25-C26</f>
        <v>964637.07999999984</v>
      </c>
      <c r="D29" s="491">
        <f>D23-D24-D25-D26</f>
        <v>2650000</v>
      </c>
      <c r="E29" s="491">
        <f>E23-E24-E25-E26</f>
        <v>1500000</v>
      </c>
      <c r="F29" s="480">
        <f>F23+F24-F25-F26</f>
        <v>1500000</v>
      </c>
      <c r="G29" s="480">
        <f>G23+G24-G25-G26</f>
        <v>1500000</v>
      </c>
    </row>
    <row r="30" spans="1:7">
      <c r="A30" s="195" t="s">
        <v>53</v>
      </c>
      <c r="B30" s="479">
        <f>B22+B29</f>
        <v>28918402.379999999</v>
      </c>
      <c r="C30" s="479">
        <f>C22+C29</f>
        <v>30529533.969999999</v>
      </c>
      <c r="D30" s="479">
        <f t="shared" ref="D30:F30" si="5">D22+D29</f>
        <v>33276452.710000001</v>
      </c>
      <c r="E30" s="479">
        <f>E22+E29</f>
        <v>35964950.003585346</v>
      </c>
      <c r="F30" s="480">
        <f t="shared" si="5"/>
        <v>38020459.999565527</v>
      </c>
      <c r="G30" s="480">
        <f>G22+G29</f>
        <v>40134499.999540463</v>
      </c>
    </row>
    <row r="31" spans="1:7">
      <c r="A31" s="217" t="s">
        <v>230</v>
      </c>
      <c r="B31" s="10"/>
      <c r="C31" s="10"/>
      <c r="D31" s="10"/>
      <c r="E31" s="10"/>
      <c r="F31" s="10"/>
    </row>
  </sheetData>
  <mergeCells count="8">
    <mergeCell ref="A6:G6"/>
    <mergeCell ref="A7:G7"/>
    <mergeCell ref="A8:G8"/>
    <mergeCell ref="A1:G1"/>
    <mergeCell ref="A2:G2"/>
    <mergeCell ref="A3:G3"/>
    <mergeCell ref="A4:G4"/>
    <mergeCell ref="A5:G5"/>
  </mergeCells>
  <pageMargins left="3.937007874015748E-2" right="3.937007874015748E-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P43"/>
  <sheetViews>
    <sheetView workbookViewId="0">
      <selection activeCell="F45" sqref="F45"/>
    </sheetView>
  </sheetViews>
  <sheetFormatPr defaultRowHeight="15"/>
  <cols>
    <col min="1" max="1" width="9.140625" customWidth="1"/>
    <col min="5" max="5" width="14" customWidth="1"/>
    <col min="6" max="6" width="15.42578125" customWidth="1"/>
    <col min="7" max="7" width="15.140625" customWidth="1"/>
    <col min="8" max="8" width="13.5703125" customWidth="1"/>
    <col min="9" max="9" width="14.7109375" customWidth="1"/>
    <col min="10" max="10" width="15.85546875" customWidth="1"/>
    <col min="11" max="11" width="14.140625" customWidth="1"/>
  </cols>
  <sheetData>
    <row r="1" spans="1:11">
      <c r="A1" s="707" t="s">
        <v>174</v>
      </c>
      <c r="B1" s="707"/>
      <c r="C1" s="707"/>
      <c r="D1" s="707"/>
      <c r="E1" s="707"/>
      <c r="F1" s="707"/>
      <c r="G1" s="707"/>
      <c r="H1" s="707"/>
      <c r="I1" s="707"/>
      <c r="J1" s="707"/>
      <c r="K1" s="707"/>
    </row>
    <row r="2" spans="1:11">
      <c r="A2" s="707" t="s">
        <v>176</v>
      </c>
      <c r="B2" s="707"/>
      <c r="C2" s="707"/>
      <c r="D2" s="707"/>
      <c r="E2" s="707"/>
      <c r="F2" s="707"/>
      <c r="G2" s="707"/>
      <c r="H2" s="707"/>
      <c r="I2" s="707"/>
      <c r="J2" s="707"/>
      <c r="K2" s="707"/>
    </row>
    <row r="3" spans="1:11">
      <c r="A3" s="707" t="s">
        <v>175</v>
      </c>
      <c r="B3" s="707"/>
      <c r="C3" s="707"/>
      <c r="D3" s="707"/>
      <c r="E3" s="707"/>
      <c r="F3" s="707"/>
      <c r="G3" s="707"/>
      <c r="H3" s="707"/>
      <c r="I3" s="707"/>
      <c r="J3" s="707"/>
      <c r="K3" s="707"/>
    </row>
    <row r="4" spans="1:11">
      <c r="A4" s="707" t="s">
        <v>177</v>
      </c>
      <c r="B4" s="707"/>
      <c r="C4" s="707"/>
      <c r="D4" s="707"/>
      <c r="E4" s="707"/>
      <c r="F4" s="707"/>
      <c r="G4" s="707"/>
      <c r="H4" s="707"/>
      <c r="I4" s="707"/>
      <c r="J4" s="707"/>
      <c r="K4" s="707"/>
    </row>
    <row r="5" spans="1:11">
      <c r="A5" s="707" t="s">
        <v>178</v>
      </c>
      <c r="B5" s="707"/>
      <c r="C5" s="707"/>
      <c r="D5" s="707"/>
      <c r="E5" s="707"/>
      <c r="F5" s="707"/>
      <c r="G5" s="707"/>
      <c r="H5" s="707"/>
      <c r="I5" s="707"/>
      <c r="J5" s="707"/>
      <c r="K5" s="707"/>
    </row>
    <row r="6" spans="1:11">
      <c r="A6" s="736" t="s">
        <v>180</v>
      </c>
      <c r="B6" s="736"/>
      <c r="C6" s="736"/>
      <c r="D6" s="736"/>
      <c r="E6" s="736"/>
      <c r="F6" s="736"/>
      <c r="G6" s="736"/>
      <c r="H6" s="736"/>
      <c r="I6" s="736"/>
      <c r="J6" s="736"/>
      <c r="K6" s="736"/>
    </row>
    <row r="7" spans="1:11">
      <c r="A7" s="804" t="s">
        <v>327</v>
      </c>
      <c r="B7" s="804"/>
      <c r="C7" s="804"/>
      <c r="D7" s="804"/>
      <c r="E7" s="804"/>
      <c r="F7" s="804"/>
      <c r="G7" s="804"/>
      <c r="H7" s="804"/>
      <c r="I7" s="804"/>
      <c r="J7" s="804"/>
      <c r="K7" s="804"/>
    </row>
    <row r="8" spans="1:11">
      <c r="A8" s="736" t="s">
        <v>190</v>
      </c>
      <c r="B8" s="736"/>
      <c r="C8" s="736"/>
      <c r="D8" s="736"/>
      <c r="E8" s="736"/>
      <c r="F8" s="736"/>
      <c r="G8" s="736"/>
      <c r="H8" s="736"/>
      <c r="I8" s="736"/>
      <c r="J8" s="736"/>
      <c r="K8" s="736"/>
    </row>
    <row r="9" spans="1:11">
      <c r="A9" s="11"/>
      <c r="B9" s="11"/>
      <c r="C9" s="11"/>
      <c r="D9" s="11"/>
      <c r="E9" s="11"/>
      <c r="F9" s="11"/>
      <c r="G9" s="11"/>
      <c r="H9" s="11"/>
      <c r="I9" s="11"/>
      <c r="J9" s="95"/>
      <c r="K9" s="95">
        <v>1</v>
      </c>
    </row>
    <row r="10" spans="1:11">
      <c r="A10" s="813" t="s">
        <v>41</v>
      </c>
      <c r="B10" s="813"/>
      <c r="C10" s="813"/>
      <c r="D10" s="813"/>
      <c r="E10" s="814"/>
      <c r="F10" s="329" t="s">
        <v>219</v>
      </c>
      <c r="G10" s="329" t="s">
        <v>219</v>
      </c>
      <c r="H10" s="329" t="s">
        <v>250</v>
      </c>
      <c r="I10" s="506" t="s">
        <v>251</v>
      </c>
      <c r="J10" s="507" t="s">
        <v>3</v>
      </c>
      <c r="K10" s="507" t="s">
        <v>3</v>
      </c>
    </row>
    <row r="11" spans="1:11">
      <c r="A11" s="815"/>
      <c r="B11" s="815"/>
      <c r="C11" s="815"/>
      <c r="D11" s="815"/>
      <c r="E11" s="816"/>
      <c r="F11" s="508">
        <v>2022</v>
      </c>
      <c r="G11" s="508">
        <v>2023</v>
      </c>
      <c r="H11" s="508">
        <v>2024</v>
      </c>
      <c r="I11" s="509">
        <v>2025</v>
      </c>
      <c r="J11" s="510">
        <v>2026</v>
      </c>
      <c r="K11" s="510">
        <v>2027</v>
      </c>
    </row>
    <row r="12" spans="1:11">
      <c r="A12" s="813" t="s">
        <v>125</v>
      </c>
      <c r="B12" s="813"/>
      <c r="C12" s="813"/>
      <c r="D12" s="813"/>
      <c r="E12" s="814"/>
      <c r="F12" s="511">
        <f>F13+F14+F15</f>
        <v>25003710.800000001</v>
      </c>
      <c r="G12" s="511">
        <f>G13+G14+G15</f>
        <v>30169069.270000003</v>
      </c>
      <c r="H12" s="511">
        <f>H13+H14+H15</f>
        <v>28566124.699999999</v>
      </c>
      <c r="I12" s="512">
        <f>I13+I14+I15</f>
        <v>32350000</v>
      </c>
      <c r="J12" s="513">
        <f t="shared" ref="J12" si="0">J13+J14+J15</f>
        <v>33936000</v>
      </c>
      <c r="K12" s="513">
        <f>K13+K14+K15</f>
        <v>35560000</v>
      </c>
    </row>
    <row r="13" spans="1:11">
      <c r="A13" s="817" t="s">
        <v>109</v>
      </c>
      <c r="B13" s="818"/>
      <c r="C13" s="818"/>
      <c r="D13" s="818"/>
      <c r="E13" s="819"/>
      <c r="F13" s="514">
        <f>'2.2 a'!C12</f>
        <v>12941684.99</v>
      </c>
      <c r="G13" s="514">
        <f>'2.2 a'!D12</f>
        <v>14682190.49</v>
      </c>
      <c r="H13" s="514">
        <f>'2.2 a'!F12</f>
        <v>14837917.529999999</v>
      </c>
      <c r="I13" s="514">
        <f>'2.2 a'!H12</f>
        <v>15840000</v>
      </c>
      <c r="J13" s="514">
        <f>'2.2 a'!J12</f>
        <v>16540000</v>
      </c>
      <c r="K13" s="514">
        <f>'2.2 a'!L12</f>
        <v>17300000</v>
      </c>
    </row>
    <row r="14" spans="1:11">
      <c r="A14" s="820" t="s">
        <v>126</v>
      </c>
      <c r="B14" s="821"/>
      <c r="C14" s="821"/>
      <c r="D14" s="821"/>
      <c r="E14" s="822"/>
      <c r="F14" s="515">
        <f>'2.2 a'!C13</f>
        <v>0</v>
      </c>
      <c r="G14" s="515">
        <f>'2.2 a'!D13</f>
        <v>31348.81</v>
      </c>
      <c r="H14" s="515">
        <f>'2.2 a'!F13</f>
        <v>450000</v>
      </c>
      <c r="I14" s="515">
        <f>'2.2 a'!H13</f>
        <v>710000</v>
      </c>
      <c r="J14" s="515">
        <f>'2.2 a'!J13</f>
        <v>696000</v>
      </c>
      <c r="K14" s="515">
        <f>'2.2 a'!L13</f>
        <v>550000</v>
      </c>
    </row>
    <row r="15" spans="1:11">
      <c r="A15" s="823" t="s">
        <v>127</v>
      </c>
      <c r="B15" s="824"/>
      <c r="C15" s="824"/>
      <c r="D15" s="824"/>
      <c r="E15" s="825"/>
      <c r="F15" s="516">
        <f>'2.2 a'!C14</f>
        <v>12062025.810000001</v>
      </c>
      <c r="G15" s="516">
        <f>'2.2 a'!D14</f>
        <v>15455529.970000001</v>
      </c>
      <c r="H15" s="516">
        <f>'2.2 a'!F14</f>
        <v>13278207.17</v>
      </c>
      <c r="I15" s="516">
        <f>'2.2 a'!H14</f>
        <v>15800000</v>
      </c>
      <c r="J15" s="516">
        <f>'2.2 a'!J14</f>
        <v>16699999.999999998</v>
      </c>
      <c r="K15" s="515">
        <f>'2.2 a'!L14</f>
        <v>17710000</v>
      </c>
    </row>
    <row r="16" spans="1:11">
      <c r="A16" s="808" t="s">
        <v>128</v>
      </c>
      <c r="B16" s="809"/>
      <c r="C16" s="809"/>
      <c r="D16" s="809"/>
      <c r="E16" s="810"/>
      <c r="F16" s="517">
        <f>F12-F14</f>
        <v>25003710.800000001</v>
      </c>
      <c r="G16" s="517">
        <f t="shared" ref="G16:K16" si="1">G12-G14</f>
        <v>30137720.460000005</v>
      </c>
      <c r="H16" s="517">
        <f>H12-H14</f>
        <v>28116124.699999999</v>
      </c>
      <c r="I16" s="517">
        <f t="shared" si="1"/>
        <v>31640000</v>
      </c>
      <c r="J16" s="518">
        <f t="shared" si="1"/>
        <v>33240000</v>
      </c>
      <c r="K16" s="519">
        <f t="shared" si="1"/>
        <v>35010000</v>
      </c>
    </row>
    <row r="17" spans="1:16">
      <c r="A17" s="811" t="s">
        <v>129</v>
      </c>
      <c r="B17" s="811"/>
      <c r="C17" s="811"/>
      <c r="D17" s="811"/>
      <c r="E17" s="812"/>
      <c r="F17" s="511">
        <f t="shared" ref="F17:J17" si="2">F18+F19+F20+F21</f>
        <v>3295690.8200000003</v>
      </c>
      <c r="G17" s="511">
        <f t="shared" si="2"/>
        <v>7012119.6099999994</v>
      </c>
      <c r="H17" s="511">
        <f>H18+H19+H20+H21</f>
        <v>5615528.0099999998</v>
      </c>
      <c r="I17" s="511">
        <f t="shared" si="2"/>
        <v>4540000</v>
      </c>
      <c r="J17" s="512">
        <f t="shared" si="2"/>
        <v>5059500</v>
      </c>
      <c r="K17" s="519">
        <f>K18+K19+K20+K21</f>
        <v>5597900</v>
      </c>
    </row>
    <row r="18" spans="1:16">
      <c r="A18" s="817" t="s">
        <v>110</v>
      </c>
      <c r="B18" s="818"/>
      <c r="C18" s="818"/>
      <c r="D18" s="818"/>
      <c r="E18" s="819"/>
      <c r="F18" s="514">
        <f>'2.2 a'!C16</f>
        <v>3295190.43</v>
      </c>
      <c r="G18" s="514">
        <f>'2.2 a'!D16</f>
        <v>7007392.8499999996</v>
      </c>
      <c r="H18" s="514">
        <f>'2.2 a'!F16</f>
        <v>5565307.5199999996</v>
      </c>
      <c r="I18" s="514">
        <f>'2.2 a'!H16</f>
        <v>4240000</v>
      </c>
      <c r="J18" s="514">
        <f>'2.2 a'!J16</f>
        <v>4260000</v>
      </c>
      <c r="K18" s="514">
        <f>'2.2 a'!L16</f>
        <v>4798400</v>
      </c>
    </row>
    <row r="19" spans="1:16">
      <c r="A19" s="826" t="s">
        <v>111</v>
      </c>
      <c r="B19" s="827"/>
      <c r="C19" s="827"/>
      <c r="D19" s="827"/>
      <c r="E19" s="828"/>
      <c r="F19" s="515">
        <f>'2.2 b'!C17</f>
        <v>0</v>
      </c>
      <c r="G19" s="515">
        <v>0</v>
      </c>
      <c r="H19" s="515">
        <v>0</v>
      </c>
      <c r="I19" s="515">
        <v>0</v>
      </c>
      <c r="J19" s="515">
        <v>0</v>
      </c>
      <c r="K19" s="515">
        <f>'2.2 a'!J17</f>
        <v>0</v>
      </c>
    </row>
    <row r="20" spans="1:16">
      <c r="A20" s="826" t="s">
        <v>130</v>
      </c>
      <c r="B20" s="827"/>
      <c r="C20" s="827"/>
      <c r="D20" s="827"/>
      <c r="E20" s="828"/>
      <c r="F20" s="515">
        <v>0</v>
      </c>
      <c r="G20" s="515">
        <v>0</v>
      </c>
      <c r="H20" s="515">
        <v>0</v>
      </c>
      <c r="I20" s="515">
        <v>0</v>
      </c>
      <c r="J20" s="515">
        <v>0</v>
      </c>
      <c r="K20" s="515">
        <v>0</v>
      </c>
    </row>
    <row r="21" spans="1:16">
      <c r="A21" s="829" t="s">
        <v>131</v>
      </c>
      <c r="B21" s="830"/>
      <c r="C21" s="830"/>
      <c r="D21" s="830"/>
      <c r="E21" s="831"/>
      <c r="F21" s="516">
        <f>'2.2 a'!C18</f>
        <v>500.39</v>
      </c>
      <c r="G21" s="516">
        <f>'2.2 a'!D18</f>
        <v>4726.76</v>
      </c>
      <c r="H21" s="516">
        <f>'2.2 a'!F18</f>
        <v>50220.49</v>
      </c>
      <c r="I21" s="516">
        <f>'2.2 a'!H18</f>
        <v>300000</v>
      </c>
      <c r="J21" s="516">
        <f>'2.2 a'!J18</f>
        <v>799500</v>
      </c>
      <c r="K21" s="516">
        <f>'2.2 a'!L18</f>
        <v>799500</v>
      </c>
    </row>
    <row r="22" spans="1:16">
      <c r="A22" s="808" t="s">
        <v>136</v>
      </c>
      <c r="B22" s="808"/>
      <c r="C22" s="808"/>
      <c r="D22" s="808"/>
      <c r="E22" s="850"/>
      <c r="F22" s="517">
        <f>F17-F20-F21</f>
        <v>3295190.43</v>
      </c>
      <c r="G22" s="517">
        <f t="shared" ref="G22:K22" si="3">G17-G20-G21</f>
        <v>7007392.8499999996</v>
      </c>
      <c r="H22" s="517">
        <f>H17-H20-H21</f>
        <v>5565307.5199999996</v>
      </c>
      <c r="I22" s="517">
        <f t="shared" si="3"/>
        <v>4240000</v>
      </c>
      <c r="J22" s="518">
        <f t="shared" si="3"/>
        <v>4260000</v>
      </c>
      <c r="K22" s="519">
        <f t="shared" si="3"/>
        <v>4798400</v>
      </c>
    </row>
    <row r="23" spans="1:16">
      <c r="A23" s="851" t="s">
        <v>132</v>
      </c>
      <c r="B23" s="851"/>
      <c r="C23" s="851"/>
      <c r="D23" s="851"/>
      <c r="E23" s="852"/>
      <c r="F23" s="520">
        <v>0</v>
      </c>
      <c r="G23" s="520">
        <f>'2.2 a'!C19</f>
        <v>0</v>
      </c>
      <c r="H23" s="520">
        <f>'2.2 a'!F19</f>
        <v>125800</v>
      </c>
      <c r="I23" s="521">
        <f>'2.2 a'!H19</f>
        <v>205000</v>
      </c>
      <c r="J23" s="522">
        <f>'2.2 a'!J19</f>
        <v>220000</v>
      </c>
      <c r="K23" s="522">
        <f>'2.2 a'!L19</f>
        <v>237600.00000000003</v>
      </c>
    </row>
    <row r="24" spans="1:16">
      <c r="A24" s="851" t="s">
        <v>134</v>
      </c>
      <c r="B24" s="851"/>
      <c r="C24" s="851"/>
      <c r="D24" s="851"/>
      <c r="E24" s="852"/>
      <c r="F24" s="520">
        <v>0</v>
      </c>
      <c r="G24" s="520">
        <v>0</v>
      </c>
      <c r="H24" s="520"/>
      <c r="I24" s="509"/>
      <c r="J24" s="510"/>
      <c r="K24" s="510">
        <v>0</v>
      </c>
    </row>
    <row r="25" spans="1:16">
      <c r="A25" s="851" t="s">
        <v>133</v>
      </c>
      <c r="B25" s="851"/>
      <c r="C25" s="851"/>
      <c r="D25" s="851"/>
      <c r="E25" s="852"/>
      <c r="F25" s="523">
        <f>F16+F22+F23+F24</f>
        <v>28298901.23</v>
      </c>
      <c r="G25" s="523">
        <f>G16+G22+G23+G24</f>
        <v>37145113.310000002</v>
      </c>
      <c r="H25" s="523">
        <f t="shared" ref="H25" si="4">H16+H22+H23+H24</f>
        <v>33807232.219999999</v>
      </c>
      <c r="I25" s="523">
        <f>I16+I22+I23+I24</f>
        <v>36085000</v>
      </c>
      <c r="J25" s="524">
        <f>J16+J22+J23+J24</f>
        <v>37720000</v>
      </c>
      <c r="K25" s="519">
        <f>K16+K22+K23+K24</f>
        <v>40046000</v>
      </c>
    </row>
    <row r="26" spans="1:16">
      <c r="A26" s="841" t="s">
        <v>135</v>
      </c>
      <c r="B26" s="842"/>
      <c r="C26" s="842"/>
      <c r="D26" s="842"/>
      <c r="E26" s="843"/>
      <c r="F26" s="525">
        <f>'2.3 ar'!B30-' 2.3 ad'!F25</f>
        <v>619501.14999999851</v>
      </c>
      <c r="G26" s="525">
        <f>'2.3 ar'!C30-' 2.3 ad'!G25</f>
        <v>-6615579.3400000036</v>
      </c>
      <c r="H26" s="525">
        <f>'2.3 ar'!D30-' 2.3 ad'!H25</f>
        <v>-530779.50999999791</v>
      </c>
      <c r="I26" s="525">
        <f>'2.3 ar'!E30-' 2.3 ad'!I25</f>
        <v>-120049.99641465396</v>
      </c>
      <c r="J26" s="526">
        <f>'2.3 ar'!F30-' 2.3 ad'!J25</f>
        <v>300459.99956552684</v>
      </c>
      <c r="K26" s="527">
        <f>'2.3 ar'!G30-' 2.3 ad'!K25</f>
        <v>88499.99954046309</v>
      </c>
    </row>
    <row r="27" spans="1:16">
      <c r="A27" s="91" t="s">
        <v>299</v>
      </c>
      <c r="B27" s="11"/>
      <c r="C27" s="11"/>
      <c r="D27" s="11"/>
      <c r="E27" s="11"/>
      <c r="F27" s="11"/>
      <c r="G27" s="11"/>
      <c r="H27" s="11"/>
      <c r="I27" s="11"/>
      <c r="J27" s="11"/>
      <c r="K27" s="11"/>
    </row>
    <row r="28" spans="1:16">
      <c r="A28" s="92" t="s">
        <v>300</v>
      </c>
      <c r="B28" s="11"/>
      <c r="C28" s="11"/>
      <c r="D28" s="11"/>
      <c r="E28" s="11"/>
      <c r="F28" s="11"/>
      <c r="G28" s="11"/>
      <c r="H28" s="11"/>
      <c r="I28" s="11"/>
      <c r="J28" s="11"/>
      <c r="K28" s="11"/>
    </row>
    <row r="29" spans="1:16">
      <c r="A29" s="684" t="s">
        <v>301</v>
      </c>
      <c r="B29" s="11"/>
      <c r="C29" s="11"/>
      <c r="D29" s="11"/>
      <c r="E29" s="11"/>
      <c r="F29" s="11"/>
      <c r="G29" s="11"/>
      <c r="H29" s="11"/>
      <c r="I29" s="11"/>
      <c r="J29" s="11"/>
      <c r="K29" s="11"/>
    </row>
    <row r="30" spans="1:16">
      <c r="A30" s="684" t="s">
        <v>342</v>
      </c>
      <c r="B30" s="68"/>
      <c r="C30" s="68"/>
      <c r="D30" s="68"/>
      <c r="E30" s="68"/>
      <c r="F30" s="68"/>
      <c r="G30" s="68"/>
      <c r="H30" s="68"/>
      <c r="I30" s="68"/>
      <c r="J30" s="68"/>
      <c r="K30" s="68"/>
    </row>
    <row r="31" spans="1:16" ht="40.5" customHeight="1">
      <c r="A31" s="835" t="s">
        <v>362</v>
      </c>
      <c r="B31" s="835"/>
      <c r="C31" s="835"/>
      <c r="D31" s="835"/>
      <c r="E31" s="835"/>
      <c r="F31" s="835"/>
      <c r="G31" s="835"/>
      <c r="H31" s="835"/>
      <c r="I31" s="835"/>
      <c r="J31" s="835"/>
      <c r="K31" s="835"/>
      <c r="L31" s="287"/>
      <c r="M31" s="287"/>
      <c r="N31" s="287"/>
      <c r="O31" s="287"/>
      <c r="P31" s="287"/>
    </row>
    <row r="32" spans="1:16">
      <c r="A32" s="91"/>
      <c r="B32" s="68"/>
      <c r="C32" s="68"/>
      <c r="D32" s="68"/>
      <c r="E32" s="68"/>
      <c r="F32" s="68"/>
      <c r="G32" s="68"/>
      <c r="H32" s="68"/>
      <c r="I32" s="68"/>
      <c r="J32" s="68"/>
      <c r="K32" s="68"/>
    </row>
    <row r="33" spans="1:11">
      <c r="A33" s="712" t="s">
        <v>191</v>
      </c>
      <c r="B33" s="712"/>
      <c r="C33" s="712"/>
      <c r="D33" s="712"/>
      <c r="E33" s="712"/>
      <c r="F33" s="836"/>
      <c r="G33" s="836"/>
      <c r="H33" s="836"/>
      <c r="I33" s="836"/>
      <c r="J33" s="836"/>
      <c r="K33" s="11"/>
    </row>
    <row r="34" spans="1:11">
      <c r="A34" s="844" t="s">
        <v>54</v>
      </c>
      <c r="B34" s="845"/>
      <c r="C34" s="845"/>
      <c r="D34" s="845"/>
      <c r="E34" s="846"/>
      <c r="F34" s="351" t="s">
        <v>219</v>
      </c>
      <c r="G34" s="203" t="s">
        <v>219</v>
      </c>
      <c r="H34" s="12" t="s">
        <v>3</v>
      </c>
      <c r="I34" s="12" t="s">
        <v>3</v>
      </c>
      <c r="J34" s="62" t="s">
        <v>3</v>
      </c>
      <c r="K34" s="62" t="s">
        <v>3</v>
      </c>
    </row>
    <row r="35" spans="1:11">
      <c r="A35" s="847"/>
      <c r="B35" s="848"/>
      <c r="C35" s="848"/>
      <c r="D35" s="848"/>
      <c r="E35" s="849"/>
      <c r="F35" s="344">
        <v>2022</v>
      </c>
      <c r="G35" s="101">
        <v>2023</v>
      </c>
      <c r="H35" s="101">
        <v>2024</v>
      </c>
      <c r="I35" s="101">
        <v>2025</v>
      </c>
      <c r="J35" s="111">
        <v>2026</v>
      </c>
      <c r="K35" s="111">
        <v>2027</v>
      </c>
    </row>
    <row r="36" spans="1:11">
      <c r="A36" s="853" t="s">
        <v>161</v>
      </c>
      <c r="B36" s="854"/>
      <c r="C36" s="854"/>
      <c r="D36" s="854"/>
      <c r="E36" s="855"/>
      <c r="F36" s="109">
        <f>-'2.3 ar'!B18</f>
        <v>1085736.1200000001</v>
      </c>
      <c r="G36" s="109">
        <f>-'2.3 ar'!C18</f>
        <v>1122309.8999999999</v>
      </c>
      <c r="H36" s="109">
        <f>-'2.3 ar'!D18</f>
        <v>986000</v>
      </c>
      <c r="I36" s="109">
        <f>-'2.3 ar'!E18</f>
        <v>1130050.0000000002</v>
      </c>
      <c r="J36" s="109">
        <f>-'2.3 ar'!F18</f>
        <v>1195040.0000000002</v>
      </c>
      <c r="K36" s="109">
        <f>-'2.3 ar'!G18</f>
        <v>1261000</v>
      </c>
    </row>
    <row r="37" spans="1:11">
      <c r="A37" s="856" t="s">
        <v>162</v>
      </c>
      <c r="B37" s="857"/>
      <c r="C37" s="857"/>
      <c r="D37" s="857"/>
      <c r="E37" s="858"/>
      <c r="F37" s="110">
        <f t="shared" ref="F37:K37" si="5">F14</f>
        <v>0</v>
      </c>
      <c r="G37" s="110">
        <f t="shared" si="5"/>
        <v>31348.81</v>
      </c>
      <c r="H37" s="110">
        <f t="shared" si="5"/>
        <v>450000</v>
      </c>
      <c r="I37" s="110">
        <f t="shared" si="5"/>
        <v>710000</v>
      </c>
      <c r="J37" s="110">
        <f t="shared" si="5"/>
        <v>696000</v>
      </c>
      <c r="K37" s="110">
        <f t="shared" si="5"/>
        <v>550000</v>
      </c>
    </row>
    <row r="38" spans="1:11">
      <c r="A38" s="832" t="s">
        <v>163</v>
      </c>
      <c r="B38" s="833"/>
      <c r="C38" s="833"/>
      <c r="D38" s="833"/>
      <c r="E38" s="834"/>
      <c r="F38" s="112">
        <f t="shared" ref="F38:K38" si="6">F26+(F36-F37)</f>
        <v>1705237.2699999986</v>
      </c>
      <c r="G38" s="112">
        <f t="shared" si="6"/>
        <v>-5524618.2500000037</v>
      </c>
      <c r="H38" s="112">
        <f t="shared" si="6"/>
        <v>5220.4900000020862</v>
      </c>
      <c r="I38" s="112">
        <f t="shared" si="6"/>
        <v>300000.00358534628</v>
      </c>
      <c r="J38" s="112">
        <f t="shared" si="6"/>
        <v>799499.99956552708</v>
      </c>
      <c r="K38" s="112">
        <f t="shared" si="6"/>
        <v>799499.99954046309</v>
      </c>
    </row>
    <row r="39" spans="1:11" s="93" customFormat="1" ht="9">
      <c r="A39" s="91" t="s">
        <v>343</v>
      </c>
      <c r="B39" s="92"/>
      <c r="C39" s="92"/>
      <c r="D39" s="92"/>
      <c r="E39" s="92"/>
      <c r="F39" s="92"/>
      <c r="G39" s="92"/>
      <c r="H39" s="92"/>
      <c r="I39" s="92"/>
      <c r="J39" s="92"/>
      <c r="K39" s="92"/>
    </row>
    <row r="40" spans="1:11" s="93" customFormat="1" ht="9">
      <c r="A40" s="92" t="s">
        <v>164</v>
      </c>
      <c r="B40" s="92"/>
      <c r="C40" s="92"/>
      <c r="D40" s="92"/>
      <c r="E40" s="92"/>
      <c r="F40" s="92"/>
      <c r="G40" s="92"/>
      <c r="H40" s="92"/>
      <c r="I40" s="92"/>
      <c r="J40" s="92"/>
      <c r="K40" s="92"/>
    </row>
    <row r="41" spans="1:11">
      <c r="A41" s="837" t="s">
        <v>55</v>
      </c>
      <c r="B41" s="837"/>
      <c r="C41" s="837"/>
      <c r="D41" s="837"/>
      <c r="E41" s="838"/>
      <c r="F41" s="67">
        <v>2022</v>
      </c>
      <c r="G41" s="113">
        <v>2023</v>
      </c>
      <c r="H41" s="11"/>
      <c r="I41" s="11"/>
      <c r="J41" s="11"/>
      <c r="K41" s="11"/>
    </row>
    <row r="42" spans="1:11">
      <c r="A42" s="839"/>
      <c r="B42" s="839"/>
      <c r="C42" s="839"/>
      <c r="D42" s="839"/>
      <c r="E42" s="840"/>
      <c r="F42" s="88">
        <f>F38</f>
        <v>1705237.2699999986</v>
      </c>
      <c r="G42" s="114">
        <f>G38</f>
        <v>-5524618.2500000037</v>
      </c>
      <c r="H42" s="11"/>
      <c r="I42" s="11"/>
      <c r="J42" s="11"/>
      <c r="K42" s="11"/>
    </row>
    <row r="43" spans="1:11">
      <c r="A43" s="91" t="s">
        <v>231</v>
      </c>
      <c r="B43" s="11"/>
      <c r="C43" s="11"/>
      <c r="D43" s="11"/>
      <c r="E43" s="11"/>
      <c r="F43" s="11"/>
      <c r="G43" s="11"/>
      <c r="H43" s="11"/>
      <c r="I43" s="11"/>
      <c r="J43" s="11"/>
      <c r="K43" s="11"/>
    </row>
  </sheetData>
  <mergeCells count="31">
    <mergeCell ref="A6:K6"/>
    <mergeCell ref="A7:K7"/>
    <mergeCell ref="A8:K8"/>
    <mergeCell ref="A1:K1"/>
    <mergeCell ref="A2:K2"/>
    <mergeCell ref="A3:K3"/>
    <mergeCell ref="A4:K4"/>
    <mergeCell ref="A5:K5"/>
    <mergeCell ref="A41:E42"/>
    <mergeCell ref="A26:E26"/>
    <mergeCell ref="A34:E35"/>
    <mergeCell ref="A22:E22"/>
    <mergeCell ref="A23:E23"/>
    <mergeCell ref="A24:E24"/>
    <mergeCell ref="A25:E25"/>
    <mergeCell ref="A36:E36"/>
    <mergeCell ref="A37:E37"/>
    <mergeCell ref="A18:E18"/>
    <mergeCell ref="A19:E19"/>
    <mergeCell ref="A20:E20"/>
    <mergeCell ref="A21:E21"/>
    <mergeCell ref="A38:E38"/>
    <mergeCell ref="A31:K31"/>
    <mergeCell ref="A33:J33"/>
    <mergeCell ref="A16:E16"/>
    <mergeCell ref="A17:E17"/>
    <mergeCell ref="A10:E11"/>
    <mergeCell ref="A12:E12"/>
    <mergeCell ref="A13:E13"/>
    <mergeCell ref="A14:E14"/>
    <mergeCell ref="A15:E15"/>
  </mergeCells>
  <pageMargins left="3.937007874015748E-2" right="3.937007874015748E-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G32"/>
  <sheetViews>
    <sheetView workbookViewId="0">
      <selection activeCell="E11" sqref="E11"/>
    </sheetView>
  </sheetViews>
  <sheetFormatPr defaultRowHeight="15"/>
  <cols>
    <col min="1" max="1" width="41.7109375" customWidth="1"/>
    <col min="2" max="2" width="12.7109375" customWidth="1"/>
    <col min="3" max="3" width="12.42578125" customWidth="1"/>
    <col min="4" max="4" width="11.7109375" customWidth="1"/>
    <col min="5" max="5" width="12.42578125" customWidth="1"/>
    <col min="6" max="6" width="13.7109375" customWidth="1"/>
    <col min="7" max="7" width="14.140625" customWidth="1"/>
  </cols>
  <sheetData>
    <row r="1" spans="1:7">
      <c r="A1" s="859" t="s">
        <v>174</v>
      </c>
      <c r="B1" s="859"/>
      <c r="C1" s="859"/>
      <c r="D1" s="859"/>
      <c r="E1" s="859"/>
      <c r="F1" s="859"/>
      <c r="G1" s="859"/>
    </row>
    <row r="2" spans="1:7">
      <c r="A2" s="859" t="s">
        <v>176</v>
      </c>
      <c r="B2" s="859"/>
      <c r="C2" s="859"/>
      <c r="D2" s="859"/>
      <c r="E2" s="859"/>
      <c r="F2" s="859"/>
      <c r="G2" s="859"/>
    </row>
    <row r="3" spans="1:7">
      <c r="A3" s="859" t="s">
        <v>175</v>
      </c>
      <c r="B3" s="859"/>
      <c r="C3" s="859"/>
      <c r="D3" s="859"/>
      <c r="E3" s="859"/>
      <c r="F3" s="859"/>
      <c r="G3" s="859"/>
    </row>
    <row r="4" spans="1:7">
      <c r="A4" s="859" t="s">
        <v>177</v>
      </c>
      <c r="B4" s="859"/>
      <c r="C4" s="859"/>
      <c r="D4" s="859"/>
      <c r="E4" s="859"/>
      <c r="F4" s="859"/>
      <c r="G4" s="859"/>
    </row>
    <row r="5" spans="1:7">
      <c r="A5" s="859" t="s">
        <v>178</v>
      </c>
      <c r="B5" s="859"/>
      <c r="C5" s="859"/>
      <c r="D5" s="859"/>
      <c r="E5" s="859"/>
      <c r="F5" s="859"/>
      <c r="G5" s="859"/>
    </row>
    <row r="6" spans="1:7">
      <c r="A6" s="736" t="s">
        <v>180</v>
      </c>
      <c r="B6" s="736"/>
      <c r="C6" s="736"/>
      <c r="D6" s="736"/>
      <c r="E6" s="736"/>
      <c r="F6" s="736"/>
      <c r="G6" s="736"/>
    </row>
    <row r="7" spans="1:7">
      <c r="A7" s="804" t="s">
        <v>327</v>
      </c>
      <c r="B7" s="804"/>
      <c r="C7" s="804"/>
      <c r="D7" s="804"/>
      <c r="E7" s="804"/>
      <c r="F7" s="804"/>
      <c r="G7" s="804"/>
    </row>
    <row r="8" spans="1:7">
      <c r="A8" s="712" t="s">
        <v>192</v>
      </c>
      <c r="B8" s="712"/>
      <c r="C8" s="712"/>
      <c r="D8" s="712"/>
      <c r="E8" s="712"/>
      <c r="F8" s="712"/>
      <c r="G8" s="712"/>
    </row>
    <row r="9" spans="1:7">
      <c r="A9" s="92"/>
      <c r="B9" s="92"/>
      <c r="C9" s="92"/>
      <c r="D9" s="92"/>
      <c r="E9" s="92"/>
      <c r="F9" s="95"/>
      <c r="G9" s="95">
        <v>1</v>
      </c>
    </row>
    <row r="10" spans="1:7" ht="18">
      <c r="A10" s="209" t="s">
        <v>41</v>
      </c>
      <c r="B10" s="683" t="s">
        <v>284</v>
      </c>
      <c r="C10" s="683" t="s">
        <v>328</v>
      </c>
      <c r="D10" s="683" t="s">
        <v>334</v>
      </c>
      <c r="E10" s="683" t="s">
        <v>344</v>
      </c>
      <c r="F10" s="683" t="s">
        <v>287</v>
      </c>
      <c r="G10" s="683" t="s">
        <v>336</v>
      </c>
    </row>
    <row r="11" spans="1:7" ht="15" customHeight="1">
      <c r="A11" s="206" t="s">
        <v>42</v>
      </c>
      <c r="B11" s="479">
        <f t="shared" ref="B11:G11" si="0">B12+B22</f>
        <v>28845978.753899999</v>
      </c>
      <c r="C11" s="479">
        <f t="shared" si="0"/>
        <v>31235292.264661998</v>
      </c>
      <c r="D11" s="479">
        <f t="shared" si="0"/>
        <v>31899069.529757999</v>
      </c>
      <c r="E11" s="479">
        <f t="shared" si="0"/>
        <v>35184607.503400706</v>
      </c>
      <c r="F11" s="479">
        <f t="shared" si="0"/>
        <v>37090019.899589077</v>
      </c>
      <c r="G11" s="479">
        <f t="shared" si="0"/>
        <v>39151863.899565376</v>
      </c>
    </row>
    <row r="12" spans="1:7" ht="15" customHeight="1">
      <c r="A12" s="324" t="s">
        <v>43</v>
      </c>
      <c r="B12" s="479">
        <f t="shared" ref="B12:G12" si="1">B13+B16+B18+B19+B20+B14</f>
        <v>27860617.051036</v>
      </c>
      <c r="C12" s="479">
        <f t="shared" si="1"/>
        <v>28532964.873341996</v>
      </c>
      <c r="D12" s="479">
        <f t="shared" si="1"/>
        <v>29393258.529757999</v>
      </c>
      <c r="E12" s="479">
        <f t="shared" si="1"/>
        <v>33761857.503400706</v>
      </c>
      <c r="F12" s="479">
        <f t="shared" si="1"/>
        <v>35671319.899589077</v>
      </c>
      <c r="G12" s="479">
        <f t="shared" si="1"/>
        <v>37733163.899565376</v>
      </c>
    </row>
    <row r="13" spans="1:7">
      <c r="A13" s="46" t="s">
        <v>4</v>
      </c>
      <c r="B13" s="528">
        <f>'2.1 b'!D13</f>
        <v>1455016.5435959999</v>
      </c>
      <c r="C13" s="528">
        <f>'2.1 b'!F13</f>
        <v>1779260.8541519998</v>
      </c>
      <c r="D13" s="528">
        <f>'2.1 b'!G13</f>
        <v>1998605.0999999999</v>
      </c>
      <c r="E13" s="529">
        <f>'2.1 b'!J13</f>
        <v>2295370</v>
      </c>
      <c r="F13" s="494">
        <f>'2.1 b'!L13</f>
        <v>2421247.9999999995</v>
      </c>
      <c r="G13" s="494">
        <f>'2.1 b'!O13</f>
        <v>2558388.9999999995</v>
      </c>
    </row>
    <row r="14" spans="1:7">
      <c r="A14" s="46" t="s">
        <v>5</v>
      </c>
      <c r="B14" s="528">
        <f>'2.1 b'!D14</f>
        <v>127261.498628</v>
      </c>
      <c r="C14" s="528">
        <f>'2.1 b'!F14</f>
        <v>218834.641064</v>
      </c>
      <c r="D14" s="528">
        <f>'2.1 b'!G14</f>
        <v>148768</v>
      </c>
      <c r="E14" s="529">
        <f>'2.1 b'!J14</f>
        <v>170730.00000000006</v>
      </c>
      <c r="F14" s="494">
        <f>'2.1 b'!L14</f>
        <v>184431.00000000006</v>
      </c>
      <c r="G14" s="494">
        <f>'2.1 b'!O14</f>
        <v>198618.00000000003</v>
      </c>
    </row>
    <row r="15" spans="1:7">
      <c r="A15" s="46" t="s">
        <v>44</v>
      </c>
      <c r="B15" s="528">
        <f t="shared" ref="B15:F15" si="2">B16+B17</f>
        <v>20126.716719999909</v>
      </c>
      <c r="C15" s="528">
        <f t="shared" si="2"/>
        <v>1205.6029389998876</v>
      </c>
      <c r="D15" s="528">
        <f t="shared" si="2"/>
        <v>28051.79999999993</v>
      </c>
      <c r="E15" s="529">
        <f t="shared" si="2"/>
        <v>33150.074999999953</v>
      </c>
      <c r="F15" s="494">
        <f t="shared" si="2"/>
        <v>34956.767999999924</v>
      </c>
      <c r="G15" s="494">
        <f t="shared" ref="G15" si="3">G16+G17</f>
        <v>36886.199999999953</v>
      </c>
    </row>
    <row r="16" spans="1:7">
      <c r="A16" s="46" t="s">
        <v>6</v>
      </c>
      <c r="B16" s="528">
        <f>'2.1 b'!D15</f>
        <v>1063953.422488</v>
      </c>
      <c r="C16" s="528">
        <f>'2.1 b'!F15</f>
        <v>1067568.3544239998</v>
      </c>
      <c r="D16" s="528">
        <f>'2.1 b'!G15</f>
        <v>963272.79999999993</v>
      </c>
      <c r="E16" s="529">
        <f>'2.1 b'!J15</f>
        <v>1105002.5000000002</v>
      </c>
      <c r="F16" s="494">
        <f>'2.1 b'!L15</f>
        <v>1165225.6000000001</v>
      </c>
      <c r="G16" s="494">
        <f>'2.1 b'!O15</f>
        <v>1229540</v>
      </c>
    </row>
    <row r="17" spans="1:7">
      <c r="A17" s="46" t="s">
        <v>45</v>
      </c>
      <c r="B17" s="528">
        <f>'2.3 ar'!B18*0.9614</f>
        <v>-1043826.7057680001</v>
      </c>
      <c r="C17" s="528">
        <f>'2.3 ar'!C18*0.95015</f>
        <v>-1066362.7514849999</v>
      </c>
      <c r="D17" s="528">
        <f>'2.3 ar'!D18*0.9485</f>
        <v>-935221</v>
      </c>
      <c r="E17" s="529">
        <f>'2.3 ar'!E18*0.9485</f>
        <v>-1071852.4250000003</v>
      </c>
      <c r="F17" s="494">
        <f>'2.3 ar'!F18*0.9458</f>
        <v>-1130268.8320000002</v>
      </c>
      <c r="G17" s="494">
        <f>'2.3 ar'!G18*0.9458</f>
        <v>-1192653.8</v>
      </c>
    </row>
    <row r="18" spans="1:7">
      <c r="A18" s="46" t="s">
        <v>7</v>
      </c>
      <c r="B18" s="528">
        <f>'2.1 b'!D16</f>
        <v>22214.339136000002</v>
      </c>
      <c r="C18" s="528">
        <f>'2.1 b'!F16</f>
        <v>23879.848843999996</v>
      </c>
      <c r="D18" s="528">
        <f>'2.1 b'!G16</f>
        <v>25104.6</v>
      </c>
      <c r="E18" s="529">
        <f>'2.1 b'!J16</f>
        <v>28455.000000000004</v>
      </c>
      <c r="F18" s="494">
        <f>'2.1 b'!L16</f>
        <v>30265.599999999999</v>
      </c>
      <c r="G18" s="494">
        <f>'2.1 b'!O16</f>
        <v>32157.199999999993</v>
      </c>
    </row>
    <row r="19" spans="1:7">
      <c r="A19" s="46" t="s">
        <v>8</v>
      </c>
      <c r="B19" s="528">
        <f>'2.1 b'!D17</f>
        <v>25189226.988529999</v>
      </c>
      <c r="C19" s="528">
        <f>'2.1 b'!F17</f>
        <v>25434525.880535997</v>
      </c>
      <c r="D19" s="528">
        <f>'2.1 b'!G17</f>
        <v>26253974.789758001</v>
      </c>
      <c r="E19" s="529">
        <f>'2.1 b'!J17</f>
        <v>30157557.499610379</v>
      </c>
      <c r="F19" s="494">
        <f>'2.1 b'!L17</f>
        <v>31864001.999589074</v>
      </c>
      <c r="G19" s="494">
        <f>'2.1 b'!O17</f>
        <v>33708311.99956537</v>
      </c>
    </row>
    <row r="20" spans="1:7">
      <c r="A20" s="46" t="s">
        <v>56</v>
      </c>
      <c r="B20" s="528">
        <f>'2.1 b'!D18</f>
        <v>2944.2586579999997</v>
      </c>
      <c r="C20" s="528">
        <f>'2.1 b'!F18</f>
        <v>8895.2943219999997</v>
      </c>
      <c r="D20" s="528">
        <f>'2.1 b'!G18</f>
        <v>3533.24</v>
      </c>
      <c r="E20" s="529">
        <f>'2.1 b'!J18</f>
        <v>4742.5037903236143</v>
      </c>
      <c r="F20" s="494">
        <f>'2.1 b'!L18</f>
        <v>6147.7</v>
      </c>
      <c r="G20" s="494">
        <f>'2.1 b'!O18</f>
        <v>6147.6999999999989</v>
      </c>
    </row>
    <row r="21" spans="1:7">
      <c r="A21" s="324" t="s">
        <v>47</v>
      </c>
      <c r="B21" s="479">
        <f t="shared" ref="B21:G21" si="4">B12+B17</f>
        <v>26816790.345268</v>
      </c>
      <c r="C21" s="479">
        <f t="shared" si="4"/>
        <v>27466602.121856995</v>
      </c>
      <c r="D21" s="479">
        <f t="shared" si="4"/>
        <v>28458037.529757999</v>
      </c>
      <c r="E21" s="479">
        <f t="shared" si="4"/>
        <v>32690005.078400705</v>
      </c>
      <c r="F21" s="479">
        <f t="shared" si="4"/>
        <v>34541051.067589074</v>
      </c>
      <c r="G21" s="479">
        <f t="shared" si="4"/>
        <v>36540510.099565379</v>
      </c>
    </row>
    <row r="22" spans="1:7">
      <c r="A22" s="324" t="s">
        <v>48</v>
      </c>
      <c r="B22" s="479">
        <f t="shared" ref="B22:G22" si="5">B23+B24+B25+B26+B27</f>
        <v>985361.70286399999</v>
      </c>
      <c r="C22" s="479">
        <f t="shared" si="5"/>
        <v>2702327.3913199999</v>
      </c>
      <c r="D22" s="479">
        <f t="shared" si="5"/>
        <v>2505811</v>
      </c>
      <c r="E22" s="479">
        <f t="shared" si="5"/>
        <v>1422750</v>
      </c>
      <c r="F22" s="479">
        <f t="shared" si="5"/>
        <v>1418700</v>
      </c>
      <c r="G22" s="479">
        <f t="shared" si="5"/>
        <v>1418700</v>
      </c>
    </row>
    <row r="23" spans="1:7">
      <c r="A23" s="46" t="s">
        <v>49</v>
      </c>
      <c r="B23" s="528">
        <f>'2.1 b'!D20</f>
        <v>0</v>
      </c>
      <c r="C23" s="528">
        <f>'2.1 b'!F20</f>
        <v>1796109.834336</v>
      </c>
      <c r="D23" s="528">
        <f>'2.1 b'!G20</f>
        <v>0</v>
      </c>
      <c r="E23" s="529">
        <f>'2.1 b'!J20</f>
        <v>0</v>
      </c>
      <c r="F23" s="494">
        <f>'2.1 b'!L20</f>
        <v>0</v>
      </c>
      <c r="G23" s="494">
        <f>'2.1 b'!O20</f>
        <v>0</v>
      </c>
    </row>
    <row r="24" spans="1:7">
      <c r="A24" s="46" t="s">
        <v>50</v>
      </c>
      <c r="B24" s="528">
        <v>0</v>
      </c>
      <c r="C24" s="528">
        <v>0</v>
      </c>
      <c r="D24" s="528">
        <f>'2.1 b'!G21</f>
        <v>41841</v>
      </c>
      <c r="E24" s="529">
        <v>0</v>
      </c>
      <c r="F24" s="494">
        <v>0</v>
      </c>
      <c r="G24" s="494">
        <f>'2.1 b'!O22</f>
        <v>0</v>
      </c>
    </row>
    <row r="25" spans="1:7">
      <c r="A25" s="46" t="s">
        <v>51</v>
      </c>
      <c r="B25" s="528">
        <f>'2.1 b'!D21</f>
        <v>0</v>
      </c>
      <c r="C25" s="528">
        <f>'2.1 b'!F21</f>
        <v>9298</v>
      </c>
      <c r="D25" s="528">
        <f>'2.1 b'!G22</f>
        <v>0</v>
      </c>
      <c r="E25" s="529">
        <f>'2.1 b'!J21</f>
        <v>0</v>
      </c>
      <c r="F25" s="494">
        <f>'2.1 b'!L21</f>
        <v>0</v>
      </c>
      <c r="G25" s="494">
        <f>'2.1 b'!O21</f>
        <v>0</v>
      </c>
    </row>
    <row r="26" spans="1:7">
      <c r="A26" s="46" t="s">
        <v>12</v>
      </c>
      <c r="B26" s="528">
        <f>'2.1 b'!D23</f>
        <v>985361.70286399999</v>
      </c>
      <c r="C26" s="528">
        <f>'2.1 b'!F23</f>
        <v>896919.55698399991</v>
      </c>
      <c r="D26" s="528">
        <f>'2.1 b'!G23</f>
        <v>2463970</v>
      </c>
      <c r="E26" s="529">
        <f>'2.1 b'!J23</f>
        <v>1422750</v>
      </c>
      <c r="F26" s="494">
        <f>'2.1 b'!L23</f>
        <v>1418700</v>
      </c>
      <c r="G26" s="494">
        <f>'2.1 b'!O23</f>
        <v>1418700</v>
      </c>
    </row>
    <row r="27" spans="1:7">
      <c r="A27" s="46" t="s">
        <v>13</v>
      </c>
      <c r="B27" s="528">
        <v>0</v>
      </c>
      <c r="C27" s="528">
        <v>0</v>
      </c>
      <c r="D27" s="528">
        <f>'2.1 b'!G24</f>
        <v>0</v>
      </c>
      <c r="E27" s="529">
        <v>0</v>
      </c>
      <c r="F27" s="494">
        <f>'2.1 b'!L24</f>
        <v>0</v>
      </c>
      <c r="G27" s="494">
        <f>'2.1 b'!O24</f>
        <v>0</v>
      </c>
    </row>
    <row r="28" spans="1:7">
      <c r="A28" s="324" t="s">
        <v>57</v>
      </c>
      <c r="B28" s="479">
        <f t="shared" ref="B28:G28" si="6">B22-B23-B24-B25</f>
        <v>985361.70286399999</v>
      </c>
      <c r="C28" s="479">
        <f t="shared" si="6"/>
        <v>896919.55698399991</v>
      </c>
      <c r="D28" s="479">
        <f t="shared" si="6"/>
        <v>2463970</v>
      </c>
      <c r="E28" s="479">
        <f t="shared" si="6"/>
        <v>1422750</v>
      </c>
      <c r="F28" s="479">
        <f t="shared" si="6"/>
        <v>1418700</v>
      </c>
      <c r="G28" s="479">
        <f t="shared" si="6"/>
        <v>1418700</v>
      </c>
    </row>
    <row r="29" spans="1:7">
      <c r="A29" s="207" t="s">
        <v>53</v>
      </c>
      <c r="B29" s="530">
        <f t="shared" ref="B29:G29" si="7">B21+B28</f>
        <v>27802152.048131999</v>
      </c>
      <c r="C29" s="530">
        <f t="shared" si="7"/>
        <v>28363521.678840995</v>
      </c>
      <c r="D29" s="530">
        <f t="shared" si="7"/>
        <v>30922007.529757999</v>
      </c>
      <c r="E29" s="530">
        <f t="shared" si="7"/>
        <v>34112755.078400701</v>
      </c>
      <c r="F29" s="530">
        <f t="shared" si="7"/>
        <v>35959751.067589074</v>
      </c>
      <c r="G29" s="530">
        <f t="shared" si="7"/>
        <v>37959210.099565379</v>
      </c>
    </row>
    <row r="30" spans="1:7">
      <c r="A30" s="15" t="s">
        <v>58</v>
      </c>
      <c r="B30" s="13"/>
      <c r="C30" s="13"/>
      <c r="D30" s="13"/>
      <c r="E30" s="13"/>
      <c r="F30" s="13"/>
    </row>
    <row r="31" spans="1:7">
      <c r="A31" s="91" t="s">
        <v>345</v>
      </c>
      <c r="B31" s="13"/>
      <c r="C31" s="13"/>
      <c r="D31" s="13"/>
      <c r="E31" s="13"/>
      <c r="F31" s="13"/>
    </row>
    <row r="32" spans="1:7">
      <c r="A32" s="91" t="s">
        <v>232</v>
      </c>
      <c r="B32" s="13"/>
      <c r="C32" s="13"/>
      <c r="D32" s="13"/>
      <c r="E32" s="13"/>
      <c r="F32" s="13"/>
    </row>
  </sheetData>
  <mergeCells count="8">
    <mergeCell ref="A6:G6"/>
    <mergeCell ref="A7:G7"/>
    <mergeCell ref="A8:G8"/>
    <mergeCell ref="A1:G1"/>
    <mergeCell ref="A2:G2"/>
    <mergeCell ref="A3:G3"/>
    <mergeCell ref="A4:G4"/>
    <mergeCell ref="A5:G5"/>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J37"/>
  <sheetViews>
    <sheetView workbookViewId="0">
      <selection activeCell="F38" sqref="F38"/>
    </sheetView>
  </sheetViews>
  <sheetFormatPr defaultRowHeight="15"/>
  <cols>
    <col min="4" max="4" width="24.42578125" customWidth="1"/>
    <col min="5" max="5" width="15.5703125" customWidth="1"/>
    <col min="6" max="6" width="14.28515625" customWidth="1"/>
    <col min="7" max="7" width="14.140625" customWidth="1"/>
    <col min="8" max="8" width="13.85546875" customWidth="1"/>
    <col min="9" max="9" width="16" customWidth="1"/>
    <col min="10" max="10" width="15.42578125" customWidth="1"/>
  </cols>
  <sheetData>
    <row r="1" spans="1:10">
      <c r="A1" s="859" t="s">
        <v>174</v>
      </c>
      <c r="B1" s="859"/>
      <c r="C1" s="859"/>
      <c r="D1" s="859"/>
      <c r="E1" s="859"/>
      <c r="F1" s="859"/>
      <c r="G1" s="859"/>
      <c r="H1" s="859"/>
      <c r="I1" s="859"/>
      <c r="J1" s="859"/>
    </row>
    <row r="2" spans="1:10">
      <c r="A2" s="859" t="s">
        <v>176</v>
      </c>
      <c r="B2" s="859"/>
      <c r="C2" s="859"/>
      <c r="D2" s="859"/>
      <c r="E2" s="859"/>
      <c r="F2" s="859"/>
      <c r="G2" s="859"/>
      <c r="H2" s="859"/>
      <c r="I2" s="859"/>
      <c r="J2" s="859"/>
    </row>
    <row r="3" spans="1:10">
      <c r="A3" s="859" t="s">
        <v>175</v>
      </c>
      <c r="B3" s="859"/>
      <c r="C3" s="859"/>
      <c r="D3" s="859"/>
      <c r="E3" s="859"/>
      <c r="F3" s="859"/>
      <c r="G3" s="859"/>
      <c r="H3" s="859"/>
      <c r="I3" s="859"/>
      <c r="J3" s="859"/>
    </row>
    <row r="4" spans="1:10">
      <c r="A4" s="859" t="s">
        <v>177</v>
      </c>
      <c r="B4" s="859"/>
      <c r="C4" s="859"/>
      <c r="D4" s="859"/>
      <c r="E4" s="859"/>
      <c r="F4" s="859"/>
      <c r="G4" s="859"/>
      <c r="H4" s="859"/>
      <c r="I4" s="859"/>
      <c r="J4" s="859"/>
    </row>
    <row r="5" spans="1:10">
      <c r="A5" s="859" t="s">
        <v>178</v>
      </c>
      <c r="B5" s="859"/>
      <c r="C5" s="859"/>
      <c r="D5" s="859"/>
      <c r="E5" s="859"/>
      <c r="F5" s="859"/>
      <c r="G5" s="859"/>
      <c r="H5" s="859"/>
      <c r="I5" s="859"/>
      <c r="J5" s="859"/>
    </row>
    <row r="6" spans="1:10">
      <c r="A6" s="736" t="s">
        <v>180</v>
      </c>
      <c r="B6" s="736"/>
      <c r="C6" s="736"/>
      <c r="D6" s="736"/>
      <c r="E6" s="736"/>
      <c r="F6" s="736"/>
      <c r="G6" s="736"/>
      <c r="H6" s="736"/>
      <c r="I6" s="736"/>
      <c r="J6" s="736"/>
    </row>
    <row r="7" spans="1:10">
      <c r="A7" s="804" t="s">
        <v>327</v>
      </c>
      <c r="B7" s="804"/>
      <c r="C7" s="804"/>
      <c r="D7" s="804"/>
      <c r="E7" s="804"/>
      <c r="F7" s="804"/>
      <c r="G7" s="804"/>
      <c r="H7" s="804"/>
      <c r="I7" s="804"/>
      <c r="J7" s="804"/>
    </row>
    <row r="8" spans="1:10">
      <c r="A8" s="736" t="s">
        <v>220</v>
      </c>
      <c r="B8" s="736"/>
      <c r="C8" s="736"/>
      <c r="D8" s="736"/>
      <c r="E8" s="736"/>
      <c r="F8" s="736"/>
      <c r="G8" s="736"/>
      <c r="H8" s="736"/>
      <c r="I8" s="736"/>
      <c r="J8" s="736"/>
    </row>
    <row r="9" spans="1:10">
      <c r="A9" s="16"/>
      <c r="B9" s="16"/>
      <c r="C9" s="16"/>
      <c r="D9" s="16"/>
      <c r="E9" s="16"/>
      <c r="F9" s="16"/>
      <c r="G9" s="16"/>
      <c r="H9" s="16"/>
      <c r="I9" s="210"/>
      <c r="J9" s="210">
        <v>1</v>
      </c>
    </row>
    <row r="10" spans="1:10">
      <c r="A10" s="813" t="s">
        <v>41</v>
      </c>
      <c r="B10" s="813"/>
      <c r="C10" s="813"/>
      <c r="D10" s="814"/>
      <c r="E10" s="329" t="s">
        <v>219</v>
      </c>
      <c r="F10" s="329" t="s">
        <v>219</v>
      </c>
      <c r="G10" s="329" t="s">
        <v>250</v>
      </c>
      <c r="H10" s="329" t="s">
        <v>252</v>
      </c>
      <c r="I10" s="531" t="s">
        <v>3</v>
      </c>
      <c r="J10" s="531" t="s">
        <v>3</v>
      </c>
    </row>
    <row r="11" spans="1:10">
      <c r="A11" s="815"/>
      <c r="B11" s="815"/>
      <c r="C11" s="815"/>
      <c r="D11" s="816"/>
      <c r="E11" s="508">
        <v>2022</v>
      </c>
      <c r="F11" s="508">
        <v>2023</v>
      </c>
      <c r="G11" s="508">
        <v>2024</v>
      </c>
      <c r="H11" s="508">
        <v>2025</v>
      </c>
      <c r="I11" s="532">
        <v>2026</v>
      </c>
      <c r="J11" s="532">
        <v>2027</v>
      </c>
    </row>
    <row r="12" spans="1:10">
      <c r="A12" s="851" t="s">
        <v>137</v>
      </c>
      <c r="B12" s="868"/>
      <c r="C12" s="868"/>
      <c r="D12" s="869"/>
      <c r="E12" s="523">
        <f>E13+E18</f>
        <v>27207044.717468001</v>
      </c>
      <c r="F12" s="523">
        <f>F13+F18+F23</f>
        <v>35327706.614332005</v>
      </c>
      <c r="G12" s="523">
        <f>G13+G18+G23</f>
        <v>32540618.895435002</v>
      </c>
      <c r="H12" s="523">
        <f>H13+H18+H23</f>
        <v>35184607.5</v>
      </c>
      <c r="I12" s="523">
        <f>I13+I18+I23</f>
        <v>37806699.464000002</v>
      </c>
      <c r="J12" s="523">
        <f>J13+J18+J23</f>
        <v>38497815</v>
      </c>
    </row>
    <row r="13" spans="1:10">
      <c r="A13" s="870" t="s">
        <v>138</v>
      </c>
      <c r="B13" s="871"/>
      <c r="C13" s="871"/>
      <c r="D13" s="872"/>
      <c r="E13" s="511">
        <f t="shared" ref="E13:I13" si="0">E14+E15+E16</f>
        <v>24038567.56312</v>
      </c>
      <c r="F13" s="511">
        <f t="shared" si="0"/>
        <v>28665141.166890502</v>
      </c>
      <c r="G13" s="511">
        <f t="shared" si="0"/>
        <v>27094969.27795</v>
      </c>
      <c r="H13" s="511">
        <f t="shared" si="0"/>
        <v>30683975</v>
      </c>
      <c r="I13" s="511">
        <f t="shared" si="0"/>
        <v>32621235.379999999</v>
      </c>
      <c r="J13" s="511">
        <f t="shared" ref="J13" si="1">J14+J15+J16</f>
        <v>33070800</v>
      </c>
    </row>
    <row r="14" spans="1:10">
      <c r="A14" s="873" t="s">
        <v>109</v>
      </c>
      <c r="B14" s="874"/>
      <c r="C14" s="874"/>
      <c r="D14" s="875"/>
      <c r="E14" s="514">
        <f>'2.2 b'!B12</f>
        <v>12442135.949386001</v>
      </c>
      <c r="F14" s="514">
        <f>'2.2 b'!C12</f>
        <v>13950283.294073502</v>
      </c>
      <c r="G14" s="514">
        <f>'2.2 b'!E12</f>
        <v>14073764.777205</v>
      </c>
      <c r="H14" s="514">
        <f>'2.2 b'!G12</f>
        <v>15024240</v>
      </c>
      <c r="I14" s="514">
        <f>'2.2 b'!I12</f>
        <v>15638570</v>
      </c>
      <c r="J14" s="514">
        <f>'2.2 b'!K12</f>
        <v>16089000</v>
      </c>
    </row>
    <row r="15" spans="1:10">
      <c r="A15" s="820" t="s">
        <v>139</v>
      </c>
      <c r="B15" s="860"/>
      <c r="C15" s="860"/>
      <c r="D15" s="861"/>
      <c r="E15" s="515">
        <f>'2.2 b'!B13</f>
        <v>0</v>
      </c>
      <c r="F15" s="515">
        <f>'2.2 b'!C13</f>
        <v>29786.071821500002</v>
      </c>
      <c r="G15" s="515">
        <f>'2.2 b'!E13</f>
        <v>426825</v>
      </c>
      <c r="H15" s="515">
        <f>'2.2 b'!G13</f>
        <v>673435</v>
      </c>
      <c r="I15" s="515">
        <f>'2.2 b'!I13</f>
        <v>694617.9</v>
      </c>
      <c r="J15" s="515">
        <f>'2.2 b'!K13</f>
        <v>511500</v>
      </c>
    </row>
    <row r="16" spans="1:10">
      <c r="A16" s="823" t="s">
        <v>127</v>
      </c>
      <c r="B16" s="824"/>
      <c r="C16" s="824"/>
      <c r="D16" s="825"/>
      <c r="E16" s="516">
        <f>'2.2 b'!B14</f>
        <v>11596431.613734001</v>
      </c>
      <c r="F16" s="516">
        <f>'2.2 b'!C14</f>
        <v>14685071.800995501</v>
      </c>
      <c r="G16" s="516">
        <f>'2.2 b'!E14</f>
        <v>12594379.500745</v>
      </c>
      <c r="H16" s="516">
        <f>'2.2 b'!G14</f>
        <v>14986300</v>
      </c>
      <c r="I16" s="516">
        <f>'2.2 b'!I14</f>
        <v>16288047.479999999</v>
      </c>
      <c r="J16" s="516">
        <f>'2.2 b'!K14</f>
        <v>16470300</v>
      </c>
    </row>
    <row r="17" spans="1:10">
      <c r="A17" s="808" t="s">
        <v>140</v>
      </c>
      <c r="B17" s="808"/>
      <c r="C17" s="808"/>
      <c r="D17" s="850"/>
      <c r="E17" s="517">
        <f t="shared" ref="E17:I17" si="2">E13-E15</f>
        <v>24038567.56312</v>
      </c>
      <c r="F17" s="517">
        <f t="shared" si="2"/>
        <v>28635355.095069002</v>
      </c>
      <c r="G17" s="517">
        <f t="shared" si="2"/>
        <v>26668144.27795</v>
      </c>
      <c r="H17" s="517">
        <f t="shared" si="2"/>
        <v>30010540</v>
      </c>
      <c r="I17" s="517">
        <f t="shared" si="2"/>
        <v>31926617.48</v>
      </c>
      <c r="J17" s="517">
        <f t="shared" ref="J17" si="3">J13-J15</f>
        <v>32559300</v>
      </c>
    </row>
    <row r="18" spans="1:10" ht="15" customHeight="1">
      <c r="A18" s="811" t="s">
        <v>129</v>
      </c>
      <c r="B18" s="811"/>
      <c r="C18" s="811"/>
      <c r="D18" s="812"/>
      <c r="E18" s="511">
        <f t="shared" ref="E18:I18" si="4">E19+E20+E21</f>
        <v>3168477.154348</v>
      </c>
      <c r="F18" s="511">
        <f t="shared" si="4"/>
        <v>6662565.4474414997</v>
      </c>
      <c r="G18" s="511">
        <f t="shared" si="4"/>
        <v>5326328.317485</v>
      </c>
      <c r="H18" s="511">
        <f t="shared" si="4"/>
        <v>4306190</v>
      </c>
      <c r="I18" s="511">
        <f t="shared" si="4"/>
        <v>4975762.0839999998</v>
      </c>
      <c r="J18" s="511">
        <f t="shared" ref="J18" si="5">J19+J20+J21</f>
        <v>5206047</v>
      </c>
    </row>
    <row r="19" spans="1:10">
      <c r="A19" s="817" t="s">
        <v>141</v>
      </c>
      <c r="B19" s="818"/>
      <c r="C19" s="818"/>
      <c r="D19" s="819"/>
      <c r="E19" s="514">
        <f>'2.2 b'!B16</f>
        <v>3167996.0794020002</v>
      </c>
      <c r="F19" s="514">
        <f>'2.2 b'!C16</f>
        <v>6658074.3164275</v>
      </c>
      <c r="G19" s="514">
        <f>'2.2 b'!E16</f>
        <v>5278694.1827199999</v>
      </c>
      <c r="H19" s="514">
        <f>'2.2 b'!G16</f>
        <v>4021640</v>
      </c>
      <c r="I19" s="514">
        <f>'2.2 b'!I16</f>
        <v>4179513</v>
      </c>
      <c r="J19" s="514">
        <f>'2.2 b'!K16</f>
        <v>4462512</v>
      </c>
    </row>
    <row r="20" spans="1:10">
      <c r="A20" s="820" t="s">
        <v>111</v>
      </c>
      <c r="B20" s="860"/>
      <c r="C20" s="860"/>
      <c r="D20" s="861"/>
      <c r="E20" s="515">
        <f>'2.2 b'!B17</f>
        <v>0</v>
      </c>
      <c r="F20" s="515">
        <f>'2.2 b'!C17</f>
        <v>0</v>
      </c>
      <c r="G20" s="515">
        <f>'2.2 b'!E17</f>
        <v>0</v>
      </c>
      <c r="H20" s="515">
        <f>'2.2 b'!G17</f>
        <v>0</v>
      </c>
      <c r="I20" s="515">
        <f>'2.2 b'!I17</f>
        <v>0</v>
      </c>
      <c r="J20" s="515">
        <f>'2.2 b'!K17</f>
        <v>0</v>
      </c>
    </row>
    <row r="21" spans="1:10">
      <c r="A21" s="829" t="s">
        <v>142</v>
      </c>
      <c r="B21" s="830"/>
      <c r="C21" s="830"/>
      <c r="D21" s="831"/>
      <c r="E21" s="516">
        <f>'2.2 b'!B18</f>
        <v>481.07494600000001</v>
      </c>
      <c r="F21" s="516">
        <f>'2.2 b'!C18</f>
        <v>4491.1310140000005</v>
      </c>
      <c r="G21" s="516">
        <f>'2.2 b'!E18</f>
        <v>47634.134764999995</v>
      </c>
      <c r="H21" s="516">
        <f>'2.2 b'!G18</f>
        <v>284550</v>
      </c>
      <c r="I21" s="516">
        <f>'2.2 b'!I18</f>
        <v>796249.08400000003</v>
      </c>
      <c r="J21" s="516">
        <f>'2.2 b'!K18</f>
        <v>743535</v>
      </c>
    </row>
    <row r="22" spans="1:10">
      <c r="A22" s="808" t="s">
        <v>143</v>
      </c>
      <c r="B22" s="809"/>
      <c r="C22" s="809"/>
      <c r="D22" s="810"/>
      <c r="E22" s="517">
        <f>E18-E21</f>
        <v>3167996.0794020002</v>
      </c>
      <c r="F22" s="517">
        <f>F18-F21</f>
        <v>6658074.3164275</v>
      </c>
      <c r="G22" s="517">
        <f>G18-G21</f>
        <v>5278694.1827199999</v>
      </c>
      <c r="H22" s="517">
        <f>H19-H21</f>
        <v>3737090</v>
      </c>
      <c r="I22" s="517">
        <f>I19-I21</f>
        <v>3383263.9160000002</v>
      </c>
      <c r="J22" s="517">
        <f>J19-J21</f>
        <v>3718977</v>
      </c>
    </row>
    <row r="23" spans="1:10">
      <c r="A23" s="851" t="s">
        <v>144</v>
      </c>
      <c r="B23" s="851"/>
      <c r="C23" s="851"/>
      <c r="D23" s="852"/>
      <c r="E23" s="520">
        <f>'2.2 b'!B19</f>
        <v>0</v>
      </c>
      <c r="F23" s="520">
        <f>'2.2 b'!C19</f>
        <v>0</v>
      </c>
      <c r="G23" s="520">
        <f>'2.2 b'!E19</f>
        <v>119321.3</v>
      </c>
      <c r="H23" s="520">
        <f>'2.2 b'!G19</f>
        <v>194442.5</v>
      </c>
      <c r="I23" s="533">
        <f>'2.2 b'!I19</f>
        <v>209702</v>
      </c>
      <c r="J23" s="533">
        <f>'2.2 b'!K19</f>
        <v>220968.00000000003</v>
      </c>
    </row>
    <row r="24" spans="1:10">
      <c r="A24" s="851" t="s">
        <v>145</v>
      </c>
      <c r="B24" s="851"/>
      <c r="C24" s="851"/>
      <c r="D24" s="852"/>
      <c r="E24" s="520">
        <v>0</v>
      </c>
      <c r="F24" s="520">
        <v>0</v>
      </c>
      <c r="G24" s="508"/>
      <c r="H24" s="523"/>
      <c r="I24" s="533"/>
      <c r="J24" s="533">
        <v>0</v>
      </c>
    </row>
    <row r="25" spans="1:10">
      <c r="A25" s="56" t="s">
        <v>146</v>
      </c>
      <c r="B25" s="54"/>
      <c r="C25" s="54"/>
      <c r="D25" s="55"/>
      <c r="E25" s="523">
        <f>E17+E22+E23+E24</f>
        <v>27206563.642522</v>
      </c>
      <c r="F25" s="523">
        <f t="shared" ref="F25:I25" si="6">F17+F22+F23+F24</f>
        <v>35293429.411496505</v>
      </c>
      <c r="G25" s="523">
        <f>G17+G22+G23+G24</f>
        <v>32066159.760670003</v>
      </c>
      <c r="H25" s="523">
        <f>H17+H22+H23+H24</f>
        <v>33942072.5</v>
      </c>
      <c r="I25" s="523">
        <f t="shared" si="6"/>
        <v>35519583.395999998</v>
      </c>
      <c r="J25" s="523">
        <f t="shared" ref="J25" si="7">J17+J22+J23+J24</f>
        <v>36499245</v>
      </c>
    </row>
    <row r="26" spans="1:10">
      <c r="A26" s="842"/>
      <c r="B26" s="842"/>
      <c r="C26" s="842"/>
      <c r="D26" s="843"/>
      <c r="E26" s="427"/>
      <c r="F26" s="427"/>
      <c r="G26" s="427"/>
      <c r="H26" s="534"/>
      <c r="I26" s="535"/>
      <c r="J26" s="535"/>
    </row>
    <row r="27" spans="1:10">
      <c r="A27" s="841" t="s">
        <v>147</v>
      </c>
      <c r="B27" s="842"/>
      <c r="C27" s="842"/>
      <c r="D27" s="843"/>
      <c r="E27" s="525">
        <f>'2.3 br'!B29-'2.3 bd'!E25</f>
        <v>595588.40560999885</v>
      </c>
      <c r="F27" s="525">
        <f>'2.3 br'!C29-'2.3 bd'!F25</f>
        <v>-6929907.7326555103</v>
      </c>
      <c r="G27" s="525">
        <f>'2.3 br'!D29-'2.3 bd'!G25</f>
        <v>-1144152.2309120037</v>
      </c>
      <c r="H27" s="525">
        <f>'2.3 br'!E29-'2.3 bd'!H25</f>
        <v>170682.57840070128</v>
      </c>
      <c r="I27" s="525">
        <f>'2.3 br'!F29-'2.3 bd'!I25</f>
        <v>440167.67158907652</v>
      </c>
      <c r="J27" s="525">
        <f>'2.3 br'!G29-'2.3 bd'!J25</f>
        <v>1459965.0995653793</v>
      </c>
    </row>
    <row r="28" spans="1:10">
      <c r="A28" s="60"/>
      <c r="B28" s="53"/>
      <c r="C28" s="53"/>
      <c r="D28" s="53"/>
      <c r="E28" s="536"/>
      <c r="F28" s="537"/>
      <c r="G28" s="536"/>
      <c r="H28" s="536"/>
      <c r="I28" s="536"/>
      <c r="J28" s="538"/>
    </row>
    <row r="29" spans="1:10">
      <c r="A29" s="16" t="s">
        <v>59</v>
      </c>
      <c r="B29" s="16"/>
      <c r="C29" s="16"/>
      <c r="D29" s="16"/>
      <c r="E29" s="539"/>
      <c r="F29" s="539"/>
      <c r="G29" s="539"/>
      <c r="H29" s="539"/>
      <c r="I29" s="539"/>
      <c r="J29" s="538"/>
    </row>
    <row r="30" spans="1:10" ht="18">
      <c r="A30" s="865" t="s">
        <v>54</v>
      </c>
      <c r="B30" s="865"/>
      <c r="C30" s="865"/>
      <c r="D30" s="866"/>
      <c r="E30" s="677" t="s">
        <v>284</v>
      </c>
      <c r="F30" s="683" t="s">
        <v>328</v>
      </c>
      <c r="G30" s="683" t="s">
        <v>261</v>
      </c>
      <c r="H30" s="683" t="s">
        <v>278</v>
      </c>
      <c r="I30" s="677" t="s">
        <v>285</v>
      </c>
      <c r="J30" s="678" t="s">
        <v>346</v>
      </c>
    </row>
    <row r="31" spans="1:10">
      <c r="A31" s="853" t="s">
        <v>158</v>
      </c>
      <c r="B31" s="854"/>
      <c r="C31" s="854"/>
      <c r="D31" s="855"/>
      <c r="E31" s="492">
        <f>-'2.3 br'!B17</f>
        <v>1043826.7057680001</v>
      </c>
      <c r="F31" s="492">
        <f>-'2.3 br'!C17</f>
        <v>1066362.7514849999</v>
      </c>
      <c r="G31" s="492">
        <f>-'2.3 br'!D17</f>
        <v>935221</v>
      </c>
      <c r="H31" s="514">
        <f>-'2.3 br'!E17</f>
        <v>1071852.4250000003</v>
      </c>
      <c r="I31" s="514">
        <f>-'2.3 br'!F17</f>
        <v>1130268.8320000002</v>
      </c>
      <c r="J31" s="540">
        <f>-'2.3 br'!G17</f>
        <v>1192653.8</v>
      </c>
    </row>
    <row r="32" spans="1:10">
      <c r="A32" s="862" t="s">
        <v>159</v>
      </c>
      <c r="B32" s="863"/>
      <c r="C32" s="863"/>
      <c r="D32" s="864"/>
      <c r="E32" s="496">
        <f t="shared" ref="E32:I32" si="8">E15</f>
        <v>0</v>
      </c>
      <c r="F32" s="516">
        <f t="shared" si="8"/>
        <v>29786.071821500002</v>
      </c>
      <c r="G32" s="496">
        <f t="shared" si="8"/>
        <v>426825</v>
      </c>
      <c r="H32" s="516">
        <f t="shared" si="8"/>
        <v>673435</v>
      </c>
      <c r="I32" s="516">
        <f t="shared" si="8"/>
        <v>694617.9</v>
      </c>
      <c r="J32" s="541">
        <f>J15</f>
        <v>511500</v>
      </c>
    </row>
    <row r="33" spans="1:10">
      <c r="A33" s="832" t="s">
        <v>160</v>
      </c>
      <c r="B33" s="833"/>
      <c r="C33" s="833"/>
      <c r="D33" s="834"/>
      <c r="E33" s="542">
        <f t="shared" ref="E33:J33" si="9">E27+(E31-E32)</f>
        <v>1639415.111377999</v>
      </c>
      <c r="F33" s="530">
        <f t="shared" si="9"/>
        <v>-5893331.0529920105</v>
      </c>
      <c r="G33" s="530">
        <f t="shared" si="9"/>
        <v>-635756.23091200367</v>
      </c>
      <c r="H33" s="543">
        <f t="shared" si="9"/>
        <v>569100.00340070156</v>
      </c>
      <c r="I33" s="544">
        <f t="shared" si="9"/>
        <v>875818.60358907667</v>
      </c>
      <c r="J33" s="544">
        <f t="shared" si="9"/>
        <v>2141118.8995653791</v>
      </c>
    </row>
    <row r="34" spans="1:10">
      <c r="A34" s="379" t="s">
        <v>347</v>
      </c>
      <c r="B34" s="16"/>
      <c r="C34" s="16"/>
      <c r="D34" s="16"/>
      <c r="E34" s="16"/>
      <c r="F34" s="16"/>
      <c r="G34" s="16"/>
      <c r="H34" s="16"/>
      <c r="I34" s="90"/>
    </row>
    <row r="35" spans="1:10">
      <c r="A35" s="352" t="s">
        <v>302</v>
      </c>
      <c r="B35" s="16"/>
      <c r="C35" s="16"/>
      <c r="D35" s="16"/>
      <c r="E35" s="16"/>
      <c r="F35" s="16"/>
    </row>
    <row r="36" spans="1:10">
      <c r="A36" s="867" t="s">
        <v>274</v>
      </c>
      <c r="B36" s="837"/>
      <c r="C36" s="837"/>
      <c r="D36" s="838"/>
      <c r="E36" s="17">
        <v>2022</v>
      </c>
      <c r="F36" s="61">
        <v>2023</v>
      </c>
    </row>
    <row r="37" spans="1:10">
      <c r="A37" s="839"/>
      <c r="B37" s="839"/>
      <c r="C37" s="839"/>
      <c r="D37" s="840"/>
      <c r="E37" s="87">
        <f>E33</f>
        <v>1639415.111377999</v>
      </c>
      <c r="F37" s="89">
        <f>F33</f>
        <v>-5893331.0529920105</v>
      </c>
      <c r="J37" s="52" t="s">
        <v>233</v>
      </c>
    </row>
  </sheetData>
  <mergeCells count="29">
    <mergeCell ref="A1:J1"/>
    <mergeCell ref="A2:J2"/>
    <mergeCell ref="A3:J3"/>
    <mergeCell ref="A4:J4"/>
    <mergeCell ref="A5:J5"/>
    <mergeCell ref="A6:J6"/>
    <mergeCell ref="A7:J7"/>
    <mergeCell ref="A8:J8"/>
    <mergeCell ref="A33:D33"/>
    <mergeCell ref="A36:D37"/>
    <mergeCell ref="A10:D11"/>
    <mergeCell ref="A26:D26"/>
    <mergeCell ref="A27:D27"/>
    <mergeCell ref="A12:D12"/>
    <mergeCell ref="A13:D13"/>
    <mergeCell ref="A14:D14"/>
    <mergeCell ref="A15:D15"/>
    <mergeCell ref="A16:D16"/>
    <mergeCell ref="A17:D17"/>
    <mergeCell ref="A18:D18"/>
    <mergeCell ref="A19:D19"/>
    <mergeCell ref="A20:D20"/>
    <mergeCell ref="A32:D32"/>
    <mergeCell ref="A21:D21"/>
    <mergeCell ref="A22:D22"/>
    <mergeCell ref="A23:D23"/>
    <mergeCell ref="A24:D24"/>
    <mergeCell ref="A31:D31"/>
    <mergeCell ref="A30:D30"/>
  </mergeCells>
  <pageMargins left="3.937007874015748E-2" right="3.937007874015748E-2" top="0.35" bottom="0.3" header="0.2" footer="0.2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 2.1 a</vt:lpstr>
      <vt:lpstr>2.1 b</vt:lpstr>
      <vt:lpstr>Parametros</vt:lpstr>
      <vt:lpstr>2.2 a</vt:lpstr>
      <vt:lpstr>2.2 b</vt:lpstr>
      <vt:lpstr>2.3 ar</vt:lpstr>
      <vt:lpstr> 2.3 ad</vt:lpstr>
      <vt:lpstr>2.3 br</vt:lpstr>
      <vt:lpstr>2.3 bd</vt:lpstr>
      <vt:lpstr>2.4 a</vt:lpstr>
      <vt:lpstr>2.4 b</vt:lpstr>
      <vt:lpstr>Dem 1</vt:lpstr>
      <vt:lpstr>Dem 2</vt:lpstr>
      <vt:lpstr>Dem 3</vt:lpstr>
      <vt:lpstr>Dem 4</vt:lpstr>
      <vt:lpstr>Dem 5</vt:lpstr>
      <vt:lpstr>Dem 7</vt:lpstr>
      <vt:lpstr>Dem 8</vt:lpstr>
      <vt:lpstr>Dem 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Pref-Dvisa_Nova</dc:creator>
  <cp:lastModifiedBy>User</cp:lastModifiedBy>
  <cp:lastPrinted>2024-04-04T19:09:13Z</cp:lastPrinted>
  <dcterms:created xsi:type="dcterms:W3CDTF">2019-04-26T19:18:58Z</dcterms:created>
  <dcterms:modified xsi:type="dcterms:W3CDTF">2024-04-04T19:09:47Z</dcterms:modified>
</cp:coreProperties>
</file>